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INPUT OUTPUT" sheetId="1" r:id="rId1"/>
    <sheet name="Truss Chord" sheetId="2" r:id="rId2"/>
    <sheet name="Definitions" sheetId="3" r:id="rId3"/>
    <sheet name="Tributary dimensions" sheetId="4" r:id="rId4"/>
    <sheet name="Ct" sheetId="5" r:id="rId5"/>
    <sheet name="Load Calculations" sheetId="6" state="hidden" r:id="rId6"/>
    <sheet name="Point Load Calculations" sheetId="7" state="hidden" r:id="rId7"/>
  </sheets>
  <definedNames/>
  <calcPr fullCalcOnLoad="1"/>
</workbook>
</file>

<file path=xl/sharedStrings.xml><?xml version="1.0" encoding="utf-8"?>
<sst xmlns="http://schemas.openxmlformats.org/spreadsheetml/2006/main" count="256" uniqueCount="159">
  <si>
    <t>Tilt angle (degrees)</t>
  </si>
  <si>
    <t>Horizontal projection</t>
  </si>
  <si>
    <t>inches</t>
  </si>
  <si>
    <t xml:space="preserve">Vertical projection </t>
  </si>
  <si>
    <r>
      <t>Ground snow load p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 = </t>
    </r>
  </si>
  <si>
    <t>psf</t>
  </si>
  <si>
    <t xml:space="preserve">Height from ground to midpoint of roof = </t>
  </si>
  <si>
    <t>feet</t>
  </si>
  <si>
    <t xml:space="preserve">Width of building = </t>
  </si>
  <si>
    <t xml:space="preserve">Height of midpoint of array above ground = </t>
  </si>
  <si>
    <t>Exposure category B or C</t>
  </si>
  <si>
    <r>
      <t>= K</t>
    </r>
    <r>
      <rPr>
        <vertAlign val="subscript"/>
        <sz val="11"/>
        <color indexed="8"/>
        <rFont val="Calibri"/>
        <family val="2"/>
      </rPr>
      <t>z</t>
    </r>
  </si>
  <si>
    <t xml:space="preserve">Width of array = </t>
  </si>
  <si>
    <r>
      <t>Snow load (p</t>
    </r>
    <r>
      <rPr>
        <vertAlign val="subscript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 xml:space="preserve"> = </t>
    </r>
  </si>
  <si>
    <t>Wind load (F) =</t>
  </si>
  <si>
    <t>pounds</t>
  </si>
  <si>
    <t>Interior supports</t>
  </si>
  <si>
    <t>Exterior supports</t>
  </si>
  <si>
    <t>Weight of sliding snow</t>
  </si>
  <si>
    <t xml:space="preserve">Sliding snow (S) = </t>
  </si>
  <si>
    <t>Framing member spacing =</t>
  </si>
  <si>
    <t xml:space="preserve">Height of one panel = </t>
  </si>
  <si>
    <t xml:space="preserve">Width of one panel = </t>
  </si>
  <si>
    <t xml:space="preserve">Weight of one panel = </t>
  </si>
  <si>
    <t>Dead load from panel</t>
  </si>
  <si>
    <r>
      <t>Panel Load (D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) =</t>
    </r>
  </si>
  <si>
    <t>Number of supports along each framing member =</t>
  </si>
  <si>
    <t>Number of panels in a row =</t>
  </si>
  <si>
    <t>Number of panels in a column =</t>
  </si>
  <si>
    <t>Roof slope =</t>
  </si>
  <si>
    <t>/12</t>
  </si>
  <si>
    <t>Drift load</t>
  </si>
  <si>
    <t>= height of roof at top of array in feet</t>
  </si>
  <si>
    <t>= height difference between roof and array in feet</t>
  </si>
  <si>
    <r>
      <t xml:space="preserve">= </t>
    </r>
    <r>
      <rPr>
        <sz val="11"/>
        <color indexed="8"/>
        <rFont val="Symbol"/>
        <family val="1"/>
      </rPr>
      <t>g</t>
    </r>
  </si>
  <si>
    <r>
      <t>= h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</t>
    </r>
  </si>
  <si>
    <r>
      <t>= h</t>
    </r>
    <r>
      <rPr>
        <vertAlign val="subscript"/>
        <sz val="11"/>
        <color indexed="8"/>
        <rFont val="Calibri"/>
        <family val="2"/>
      </rPr>
      <t>d</t>
    </r>
    <r>
      <rPr>
        <sz val="11"/>
        <color theme="1"/>
        <rFont val="Calibri"/>
        <family val="2"/>
      </rPr>
      <t xml:space="preserve"> (drift height at array)</t>
    </r>
  </si>
  <si>
    <t>lbs/support</t>
  </si>
  <si>
    <t>Drift load at array =</t>
  </si>
  <si>
    <t>lbs</t>
  </si>
  <si>
    <r>
      <t>= h</t>
    </r>
    <r>
      <rPr>
        <vertAlign val="subscript"/>
        <sz val="11"/>
        <color indexed="8"/>
        <rFont val="Calibri"/>
        <family val="2"/>
      </rPr>
      <t>d conditional</t>
    </r>
    <r>
      <rPr>
        <sz val="11"/>
        <color theme="1"/>
        <rFont val="Calibri"/>
        <family val="2"/>
      </rPr>
      <t xml:space="preserve"> </t>
    </r>
  </si>
  <si>
    <t>Drift length =</t>
  </si>
  <si>
    <t>=width/vertical projection</t>
  </si>
  <si>
    <r>
      <t>= C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 xml:space="preserve"> </t>
    </r>
  </si>
  <si>
    <t>LOADS FROM ARRAY TO STRUCTURAL MEMBER</t>
  </si>
  <si>
    <t>pounds per support</t>
  </si>
  <si>
    <t>Project address:</t>
  </si>
  <si>
    <t>component and cladding</t>
  </si>
  <si>
    <r>
      <t>=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 xml:space="preserve"> </t>
    </r>
  </si>
  <si>
    <t>mph</t>
  </si>
  <si>
    <t>Design wind velocity</t>
  </si>
  <si>
    <t>=wind speed (mph)</t>
  </si>
  <si>
    <t>= (Velocity -85)/5</t>
  </si>
  <si>
    <r>
      <t>p</t>
    </r>
    <r>
      <rPr>
        <vertAlign val="subscript"/>
        <sz val="11"/>
        <color indexed="8"/>
        <rFont val="Calibri"/>
        <family val="2"/>
      </rPr>
      <t>net30</t>
    </r>
    <r>
      <rPr>
        <sz val="11"/>
        <color theme="1"/>
        <rFont val="Calibri"/>
        <family val="2"/>
      </rPr>
      <t xml:space="preserve"> </t>
    </r>
  </si>
  <si>
    <r>
      <t>=  p</t>
    </r>
    <r>
      <rPr>
        <vertAlign val="subscript"/>
        <sz val="11"/>
        <color indexed="8"/>
        <rFont val="Calibri"/>
        <family val="2"/>
      </rPr>
      <t>net30</t>
    </r>
    <r>
      <rPr>
        <sz val="11"/>
        <color theme="1"/>
        <rFont val="Calibri"/>
        <family val="2"/>
      </rPr>
      <t xml:space="preserve"> for angle = 0 to 7 degrees</t>
    </r>
  </si>
  <si>
    <r>
      <t xml:space="preserve"> = p</t>
    </r>
    <r>
      <rPr>
        <vertAlign val="subscript"/>
        <sz val="11"/>
        <color indexed="8"/>
        <rFont val="Calibri"/>
        <family val="2"/>
      </rPr>
      <t>net30</t>
    </r>
    <r>
      <rPr>
        <sz val="11"/>
        <color theme="1"/>
        <rFont val="Calibri"/>
        <family val="2"/>
      </rPr>
      <t xml:space="preserve"> for angle =7 to 27 degrees</t>
    </r>
  </si>
  <si>
    <r>
      <t xml:space="preserve"> = p</t>
    </r>
    <r>
      <rPr>
        <vertAlign val="subscript"/>
        <sz val="11"/>
        <color indexed="8"/>
        <rFont val="Calibri"/>
        <family val="2"/>
      </rPr>
      <t>net30</t>
    </r>
    <r>
      <rPr>
        <sz val="11"/>
        <color theme="1"/>
        <rFont val="Calibri"/>
        <family val="2"/>
      </rPr>
      <t xml:space="preserve"> for angle &gt; 27 degrees</t>
    </r>
  </si>
  <si>
    <t xml:space="preserve"> = roof angle in degrees</t>
  </si>
  <si>
    <t>= area of array facing wind (square feet)</t>
  </si>
  <si>
    <t>lbs/ interior support</t>
  </si>
  <si>
    <t>pounds per interior support</t>
  </si>
  <si>
    <t>lbs/ exterior support</t>
  </si>
  <si>
    <r>
      <t>= h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(balanced snow height)</t>
    </r>
  </si>
  <si>
    <r>
      <t>=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</t>
    </r>
  </si>
  <si>
    <r>
      <t>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values for roofs:</t>
    </r>
  </si>
  <si>
    <t>For roofs kept just above freezing and others with cold ventilated roofs in which the R value between the ventilated space and the heated space exceeds 25.</t>
  </si>
  <si>
    <t>For unheated structures intentionally kept below freezing.  (in the winter)</t>
  </si>
  <si>
    <t>For heated greenhouses with R values less than 2</t>
  </si>
  <si>
    <t>For all other roofs.</t>
  </si>
  <si>
    <r>
      <t>=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of roof</t>
    </r>
  </si>
  <si>
    <r>
      <t>=C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for roof array is mounted on</t>
    </r>
  </si>
  <si>
    <t>OK</t>
  </si>
  <si>
    <r>
      <t>= C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for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&lt;= 1</t>
    </r>
  </si>
  <si>
    <r>
      <t>= C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for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= 1.1</t>
    </r>
  </si>
  <si>
    <r>
      <t>= C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for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= 1.2</t>
    </r>
  </si>
  <si>
    <t>Distance from top of array to roof edge =</t>
  </si>
  <si>
    <t>Horizontal distance from top of array to roof edge =</t>
  </si>
  <si>
    <t>Number and street</t>
  </si>
  <si>
    <t>City and state</t>
  </si>
  <si>
    <t>Tributary length for interior support=</t>
  </si>
  <si>
    <t>Tributary width for interior support=</t>
  </si>
  <si>
    <t>Date and time</t>
  </si>
  <si>
    <t>Dead + 0.75(wind + snow) =</t>
  </si>
  <si>
    <t>Dead + wind =</t>
  </si>
  <si>
    <t>Dead + snow =</t>
  </si>
  <si>
    <t>Tributary length for support=</t>
  </si>
  <si>
    <t>Tributary width for support=</t>
  </si>
  <si>
    <t>At support</t>
  </si>
  <si>
    <t>Total Load at Support</t>
  </si>
  <si>
    <t>Cs for roof</t>
  </si>
  <si>
    <t>Cs for array</t>
  </si>
  <si>
    <t xml:space="preserve">lb per lineal foot </t>
  </si>
  <si>
    <t>pounds per lineal foot (15 feet max from array)</t>
  </si>
  <si>
    <t>Spacing of roof structural members =</t>
  </si>
  <si>
    <t>Snow load on uncovered roof</t>
  </si>
  <si>
    <t>pounds per square foot</t>
  </si>
  <si>
    <t>Base snow load on roof area not covered by panels =</t>
  </si>
  <si>
    <t>Load a</t>
  </si>
  <si>
    <t>load b</t>
  </si>
  <si>
    <t>load c</t>
  </si>
  <si>
    <t xml:space="preserve">load d </t>
  </si>
  <si>
    <t>load e</t>
  </si>
  <si>
    <t>load f</t>
  </si>
  <si>
    <t>load g</t>
  </si>
  <si>
    <t>a =</t>
  </si>
  <si>
    <t>b =</t>
  </si>
  <si>
    <t>c =</t>
  </si>
  <si>
    <t>d =</t>
  </si>
  <si>
    <t>e =</t>
  </si>
  <si>
    <t>f =</t>
  </si>
  <si>
    <t>g =</t>
  </si>
  <si>
    <t>Load offset from panel point (inches)</t>
  </si>
  <si>
    <t>Total horizontal length</t>
  </si>
  <si>
    <r>
      <t>R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=</t>
    </r>
  </si>
  <si>
    <r>
      <t>R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=</t>
    </r>
  </si>
  <si>
    <t>lb</t>
  </si>
  <si>
    <r>
      <t>A</t>
    </r>
    <r>
      <rPr>
        <vertAlign val="subscript"/>
        <sz val="11"/>
        <color indexed="8"/>
        <rFont val="Calibri"/>
        <family val="2"/>
      </rPr>
      <t>a</t>
    </r>
  </si>
  <si>
    <r>
      <t>A</t>
    </r>
    <r>
      <rPr>
        <vertAlign val="subscript"/>
        <sz val="11"/>
        <color indexed="8"/>
        <rFont val="Calibri"/>
        <family val="2"/>
      </rPr>
      <t>b</t>
    </r>
  </si>
  <si>
    <r>
      <t>A</t>
    </r>
    <r>
      <rPr>
        <vertAlign val="subscript"/>
        <sz val="11"/>
        <color indexed="8"/>
        <rFont val="Calibri"/>
        <family val="2"/>
      </rPr>
      <t>c</t>
    </r>
  </si>
  <si>
    <r>
      <t>A</t>
    </r>
    <r>
      <rPr>
        <vertAlign val="subscript"/>
        <sz val="11"/>
        <color indexed="8"/>
        <rFont val="Calibri"/>
        <family val="2"/>
      </rPr>
      <t>d</t>
    </r>
  </si>
  <si>
    <r>
      <t>A</t>
    </r>
    <r>
      <rPr>
        <vertAlign val="subscript"/>
        <sz val="11"/>
        <color indexed="8"/>
        <rFont val="Calibri"/>
        <family val="2"/>
      </rPr>
      <t>e</t>
    </r>
  </si>
  <si>
    <r>
      <t>A</t>
    </r>
    <r>
      <rPr>
        <vertAlign val="subscript"/>
        <sz val="11"/>
        <color indexed="8"/>
        <rFont val="Calibri"/>
        <family val="2"/>
      </rPr>
      <t>f</t>
    </r>
  </si>
  <si>
    <r>
      <t>A</t>
    </r>
    <r>
      <rPr>
        <vertAlign val="subscript"/>
        <sz val="11"/>
        <color indexed="8"/>
        <rFont val="Calibri"/>
        <family val="2"/>
      </rPr>
      <t>g</t>
    </r>
  </si>
  <si>
    <r>
      <t>A</t>
    </r>
    <r>
      <rPr>
        <vertAlign val="subscript"/>
        <sz val="11"/>
        <color indexed="8"/>
        <rFont val="Calibri"/>
        <family val="2"/>
      </rPr>
      <t>h</t>
    </r>
  </si>
  <si>
    <t>ft-lbs</t>
  </si>
  <si>
    <t>maximum moment in chord section =</t>
  </si>
  <si>
    <t>Allowable moments:</t>
  </si>
  <si>
    <t>#2 SPF 2 x 4 = 442 ft-lbs</t>
  </si>
  <si>
    <t>2100 msr SPF = 615 ft-lbs</t>
  </si>
  <si>
    <t>Dead load of roofing materials</t>
  </si>
  <si>
    <t>Spacing of trusses</t>
  </si>
  <si>
    <t xml:space="preserve">beginning area A = </t>
  </si>
  <si>
    <t>ending area A =</t>
  </si>
  <si>
    <t>TRUSS CHORD CHECK V2.0</t>
  </si>
  <si>
    <t>load per inch</t>
  </si>
  <si>
    <t># per inch</t>
  </si>
  <si>
    <t xml:space="preserve">beginning area B = </t>
  </si>
  <si>
    <t>ending area B =</t>
  </si>
  <si>
    <t xml:space="preserve">beginning area C = </t>
  </si>
  <si>
    <t>ending area C =</t>
  </si>
  <si>
    <t xml:space="preserve">beginning area D = </t>
  </si>
  <si>
    <t>ending area D =</t>
  </si>
  <si>
    <t xml:space="preserve">beginning area E = </t>
  </si>
  <si>
    <t>ending area E =</t>
  </si>
  <si>
    <t xml:space="preserve">beginning area F = </t>
  </si>
  <si>
    <t>ending area F =</t>
  </si>
  <si>
    <t xml:space="preserve">beginning area G = </t>
  </si>
  <si>
    <t>ending area G =</t>
  </si>
  <si>
    <t>degrees</t>
  </si>
  <si>
    <t>/12 =</t>
  </si>
  <si>
    <t>Load Generator</t>
  </si>
  <si>
    <t>TRUSS CHORD CHECK</t>
  </si>
  <si>
    <t>(input data in applicable yellow spaces)</t>
  </si>
  <si>
    <t>(Input data in all yellow spaces)</t>
  </si>
  <si>
    <t>Uplift</t>
  </si>
  <si>
    <r>
      <t>p</t>
    </r>
    <r>
      <rPr>
        <vertAlign val="subscript"/>
        <sz val="11"/>
        <color indexed="8"/>
        <rFont val="Calibri"/>
        <family val="2"/>
      </rPr>
      <t>net30</t>
    </r>
    <r>
      <rPr>
        <sz val="11"/>
        <color theme="1"/>
        <rFont val="Calibri"/>
        <family val="2"/>
      </rPr>
      <t xml:space="preserve"> uplift</t>
    </r>
  </si>
  <si>
    <t>uplift =</t>
  </si>
  <si>
    <t>Uplift =</t>
  </si>
  <si>
    <t>Solarstruc V2.2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</si>
</sst>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0"/>
    </font>
    <font>
      <b/>
      <sz val="16"/>
      <color indexed="8"/>
      <name val="Arial Black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8C2BF"/>
        <bgColor indexed="64"/>
      </patternFill>
    </fill>
    <fill>
      <patternFill patternType="solid">
        <fgColor rgb="FFA3FB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C00000"/>
      </left>
      <right style="thin"/>
      <top style="medium">
        <color rgb="FFC00000"/>
      </top>
      <bottom style="thin"/>
    </border>
    <border>
      <left style="thin"/>
      <right style="thin"/>
      <top style="medium">
        <color rgb="FFC00000"/>
      </top>
      <bottom style="thin"/>
    </border>
    <border>
      <left style="thin"/>
      <right style="medium">
        <color rgb="FFC00000"/>
      </right>
      <top style="medium">
        <color rgb="FFC00000"/>
      </top>
      <bottom style="thin"/>
    </border>
    <border>
      <left style="medium">
        <color rgb="FFC00000"/>
      </left>
      <right style="thin"/>
      <top style="thin"/>
      <bottom style="thin"/>
    </border>
    <border>
      <left style="thin"/>
      <right style="medium">
        <color rgb="FFC00000"/>
      </right>
      <top style="thin"/>
      <bottom style="thin"/>
    </border>
    <border>
      <left style="medium">
        <color rgb="FFC00000"/>
      </left>
      <right style="thin"/>
      <top style="thin"/>
      <bottom style="medium">
        <color rgb="FFC00000"/>
      </bottom>
    </border>
    <border>
      <left style="thin"/>
      <right style="thin"/>
      <top style="thin"/>
      <bottom style="medium">
        <color rgb="FFC00000"/>
      </bottom>
    </border>
    <border>
      <left style="thin"/>
      <right style="medium">
        <color rgb="FFC00000"/>
      </right>
      <top style="thin"/>
      <bottom style="medium">
        <color rgb="FFC00000"/>
      </bottom>
    </border>
    <border>
      <left style="thin"/>
      <right>
        <color indexed="63"/>
      </right>
      <top style="medium">
        <color rgb="FFC0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rgb="FFC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164" fontId="0" fillId="34" borderId="10" xfId="0" applyNumberFormat="1" applyFill="1" applyBorder="1" applyAlignment="1">
      <alignment/>
    </xf>
    <xf numFmtId="0" fontId="0" fillId="0" borderId="0" xfId="0" applyAlignment="1">
      <alignment horizontal="right" textRotation="90"/>
    </xf>
    <xf numFmtId="0" fontId="0" fillId="0" borderId="0" xfId="0" applyAlignment="1">
      <alignment vertical="top" textRotation="90"/>
    </xf>
    <xf numFmtId="0" fontId="48" fillId="0" borderId="0" xfId="0" applyFont="1" applyAlignment="1">
      <alignment/>
    </xf>
    <xf numFmtId="0" fontId="0" fillId="33" borderId="10" xfId="0" applyFill="1" applyBorder="1" applyAlignment="1">
      <alignment horizontal="right"/>
    </xf>
    <xf numFmtId="0" fontId="0" fillId="0" borderId="0" xfId="0" applyAlignment="1" quotePrefix="1">
      <alignment/>
    </xf>
    <xf numFmtId="2" fontId="0" fillId="9" borderId="10" xfId="0" applyNumberForma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 quotePrefix="1">
      <alignment/>
    </xf>
    <xf numFmtId="164" fontId="0" fillId="0" borderId="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1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3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0" fontId="0" fillId="0" borderId="11" xfId="0" applyBorder="1" applyAlignment="1">
      <alignment/>
    </xf>
    <xf numFmtId="164" fontId="0" fillId="8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40" fillId="33" borderId="10" xfId="53" applyFill="1" applyBorder="1" applyAlignment="1" applyProtection="1">
      <alignment/>
      <protection hidden="1" locked="0"/>
    </xf>
    <xf numFmtId="0" fontId="40" fillId="36" borderId="10" xfId="53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1" fontId="0" fillId="38" borderId="10" xfId="0" applyNumberFormat="1" applyFill="1" applyBorder="1" applyAlignment="1">
      <alignment/>
    </xf>
    <xf numFmtId="0" fontId="0" fillId="39" borderId="0" xfId="0" applyFill="1" applyBorder="1" applyAlignment="1" applyProtection="1">
      <alignment/>
      <protection locked="0"/>
    </xf>
    <xf numFmtId="164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1" fontId="0" fillId="39" borderId="0" xfId="0" applyNumberFormat="1" applyFill="1" applyBorder="1" applyAlignment="1">
      <alignment/>
    </xf>
    <xf numFmtId="2" fontId="0" fillId="39" borderId="0" xfId="0" applyNumberFormat="1" applyFill="1" applyBorder="1" applyAlignment="1">
      <alignment/>
    </xf>
    <xf numFmtId="0" fontId="24" fillId="33" borderId="10" xfId="0" applyFont="1" applyFill="1" applyBorder="1" applyAlignment="1" applyProtection="1">
      <alignment horizontal="right"/>
      <protection locked="0"/>
    </xf>
    <xf numFmtId="164" fontId="0" fillId="38" borderId="10" xfId="0" applyNumberFormat="1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6" fillId="0" borderId="0" xfId="0" applyFont="1" applyAlignment="1">
      <alignment horizontal="right"/>
    </xf>
    <xf numFmtId="0" fontId="0" fillId="12" borderId="1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49" fillId="0" borderId="0" xfId="0" applyFont="1" applyAlignment="1" applyProtection="1">
      <alignment/>
      <protection hidden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9" fillId="5" borderId="10" xfId="0" applyFont="1" applyFill="1" applyBorder="1" applyAlignment="1" applyProtection="1">
      <alignment/>
      <protection hidden="1"/>
    </xf>
    <xf numFmtId="0" fontId="0" fillId="5" borderId="10" xfId="0" applyFont="1" applyFill="1" applyBorder="1" applyAlignment="1">
      <alignment horizontal="center"/>
    </xf>
    <xf numFmtId="1" fontId="49" fillId="5" borderId="10" xfId="0" applyNumberFormat="1" applyFont="1" applyFill="1" applyBorder="1" applyAlignment="1" applyProtection="1">
      <alignment/>
      <protection hidden="1"/>
    </xf>
    <xf numFmtId="2" fontId="40" fillId="33" borderId="10" xfId="53" applyNumberFormat="1" applyFill="1" applyBorder="1" applyAlignment="1" applyProtection="1" quotePrefix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64" fontId="0" fillId="10" borderId="10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34" borderId="30" xfId="0" applyNumberFormat="1" applyFill="1" applyBorder="1" applyAlignment="1">
      <alignment horizontal="center" vertical="top" textRotation="90"/>
    </xf>
    <xf numFmtId="164" fontId="0" fillId="34" borderId="31" xfId="0" applyNumberFormat="1" applyFill="1" applyBorder="1" applyAlignment="1">
      <alignment horizontal="center" vertical="top" textRotation="90"/>
    </xf>
    <xf numFmtId="0" fontId="0" fillId="0" borderId="25" xfId="0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50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22" fontId="0" fillId="0" borderId="32" xfId="0" applyNumberForma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horizontal="left" wrapText="1"/>
      <protection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/>
    </xf>
    <xf numFmtId="0" fontId="0" fillId="33" borderId="32" xfId="0" applyFill="1" applyBorder="1" applyAlignment="1" applyProtection="1">
      <alignment horizontal="left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34" xfId="0" applyFill="1" applyBorder="1" applyAlignment="1" applyProtection="1">
      <alignment horizontal="left" wrapText="1"/>
      <protection locked="0"/>
    </xf>
    <xf numFmtId="0" fontId="0" fillId="0" borderId="33" xfId="0" applyBorder="1" applyAlignment="1">
      <alignment horizontal="left"/>
    </xf>
    <xf numFmtId="0" fontId="0" fillId="0" borderId="0" xfId="0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right"/>
    </xf>
    <xf numFmtId="1" fontId="0" fillId="40" borderId="32" xfId="0" applyNumberFormat="1" applyFill="1" applyBorder="1" applyAlignment="1">
      <alignment horizontal="right"/>
    </xf>
    <xf numFmtId="1" fontId="0" fillId="40" borderId="34" xfId="0" applyNumberFormat="1" applyFill="1" applyBorder="1" applyAlignment="1">
      <alignment horizontal="right"/>
    </xf>
    <xf numFmtId="0" fontId="46" fillId="0" borderId="27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164" fontId="0" fillId="34" borderId="30" xfId="0" applyNumberFormat="1" applyFill="1" applyBorder="1" applyAlignment="1">
      <alignment horizontal="center" textRotation="90"/>
    </xf>
    <xf numFmtId="164" fontId="0" fillId="34" borderId="31" xfId="0" applyNumberFormat="1" applyFill="1" applyBorder="1" applyAlignment="1">
      <alignment horizontal="center" textRotation="90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104775</xdr:rowOff>
    </xdr:from>
    <xdr:to>
      <xdr:col>7</xdr:col>
      <xdr:colOff>381000</xdr:colOff>
      <xdr:row>25</xdr:row>
      <xdr:rowOff>190500</xdr:rowOff>
    </xdr:to>
    <xdr:grpSp>
      <xdr:nvGrpSpPr>
        <xdr:cNvPr id="1" name="Group 73"/>
        <xdr:cNvGrpSpPr>
          <a:grpSpLocks/>
        </xdr:cNvGrpSpPr>
      </xdr:nvGrpSpPr>
      <xdr:grpSpPr>
        <a:xfrm>
          <a:off x="180975" y="685800"/>
          <a:ext cx="4352925" cy="6276975"/>
          <a:chOff x="3158" y="7054"/>
          <a:chExt cx="6853" cy="6812"/>
        </a:xfrm>
        <a:solidFill>
          <a:srgbClr val="FFFFFF"/>
        </a:solidFill>
      </xdr:grpSpPr>
      <xdr:sp>
        <xdr:nvSpPr>
          <xdr:cNvPr id="2" name="Rectangle 74"/>
          <xdr:cNvSpPr>
            <a:spLocks/>
          </xdr:cNvSpPr>
        </xdr:nvSpPr>
        <xdr:spPr>
          <a:xfrm rot="18694883">
            <a:off x="6132" y="7899"/>
            <a:ext cx="343" cy="5555"/>
          </a:xfrm>
          <a:prstGeom prst="rect">
            <a:avLst/>
          </a:prstGeom>
          <a:gradFill rotWithShape="1">
            <a:gsLst>
              <a:gs pos="0">
                <a:srgbClr val="3B2E4B"/>
              </a:gs>
              <a:gs pos="50000">
                <a:srgbClr val="8064A2"/>
              </a:gs>
              <a:gs pos="100000">
                <a:srgbClr val="3B2E4B"/>
              </a:gs>
            </a:gsLst>
            <a:lin ang="540000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75"/>
          <xdr:cNvSpPr>
            <a:spLocks/>
          </xdr:cNvSpPr>
        </xdr:nvSpPr>
        <xdr:spPr>
          <a:xfrm>
            <a:off x="3343" y="12900"/>
            <a:ext cx="6668" cy="2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rc 76"/>
          <xdr:cNvSpPr>
            <a:spLocks/>
          </xdr:cNvSpPr>
        </xdr:nvSpPr>
        <xdr:spPr>
          <a:xfrm>
            <a:off x="4834" y="10625"/>
            <a:ext cx="2760" cy="2275"/>
          </a:xfrm>
          <a:custGeom>
            <a:pathLst>
              <a:path fill="none" h="16760" w="21600">
                <a:moveTo>
                  <a:pt x="13625" y="0"/>
                </a:moveTo>
                <a:cubicBezTo>
                  <a:pt x="18671" y="4101"/>
                  <a:pt x="21600" y="10257"/>
                  <a:pt x="21600" y="16760"/>
                </a:cubicBezTo>
              </a:path>
              <a:path stroke="0" h="16760" w="21600">
                <a:moveTo>
                  <a:pt x="13625" y="0"/>
                </a:moveTo>
                <a:cubicBezTo>
                  <a:pt x="18671" y="4101"/>
                  <a:pt x="21600" y="10257"/>
                  <a:pt x="21600" y="16760"/>
                </a:cubicBezTo>
                <a:lnTo>
                  <a:pt x="0" y="16760"/>
                </a:lnTo>
                <a:close/>
              </a:path>
            </a:pathLst>
          </a:custGeom>
          <a:noFill/>
          <a:ln w="9525" cmpd="sng">
            <a:solidFill>
              <a:srgbClr val="8DB3E2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AutoShape 77"/>
          <xdr:cNvSpPr>
            <a:spLocks/>
          </xdr:cNvSpPr>
        </xdr:nvSpPr>
        <xdr:spPr>
          <a:xfrm flipV="1">
            <a:off x="4306" y="7081"/>
            <a:ext cx="2" cy="547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AutoShape 78"/>
          <xdr:cNvSpPr>
            <a:spLocks/>
          </xdr:cNvSpPr>
        </xdr:nvSpPr>
        <xdr:spPr>
          <a:xfrm flipV="1">
            <a:off x="8030" y="7054"/>
            <a:ext cx="0" cy="130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AutoShape 79"/>
          <xdr:cNvSpPr>
            <a:spLocks/>
          </xdr:cNvSpPr>
        </xdr:nvSpPr>
        <xdr:spPr>
          <a:xfrm flipH="1">
            <a:off x="3158" y="8483"/>
            <a:ext cx="474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AutoShape 80"/>
          <xdr:cNvSpPr>
            <a:spLocks/>
          </xdr:cNvSpPr>
        </xdr:nvSpPr>
        <xdr:spPr>
          <a:xfrm flipH="1">
            <a:off x="3201" y="12640"/>
            <a:ext cx="106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AutoShape 81"/>
          <xdr:cNvSpPr>
            <a:spLocks/>
          </xdr:cNvSpPr>
        </xdr:nvSpPr>
        <xdr:spPr>
          <a:xfrm>
            <a:off x="3343" y="8483"/>
            <a:ext cx="0" cy="415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AutoShape 82"/>
          <xdr:cNvSpPr>
            <a:spLocks/>
          </xdr:cNvSpPr>
        </xdr:nvSpPr>
        <xdr:spPr>
          <a:xfrm>
            <a:off x="4306" y="7236"/>
            <a:ext cx="3725" cy="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AutoShape 83"/>
          <xdr:cNvSpPr>
            <a:spLocks/>
          </xdr:cNvSpPr>
        </xdr:nvSpPr>
        <xdr:spPr>
          <a:xfrm>
            <a:off x="8001" y="9908"/>
            <a:ext cx="1441" cy="441"/>
          </a:xfrm>
          <a:prstGeom prst="borderCallout2">
            <a:avLst>
              <a:gd name="adj1" fmla="val -96388"/>
              <a:gd name="adj2" fmla="val -83037"/>
              <a:gd name="adj3" fmla="val -71250"/>
              <a:gd name="adj4" fmla="val -9819"/>
              <a:gd name="adj5" fmla="val -9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array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12" name="Text Box 84"/>
          <xdr:cNvSpPr txBox="1">
            <a:spLocks noChangeArrowheads="1"/>
          </xdr:cNvSpPr>
        </xdr:nvSpPr>
        <xdr:spPr>
          <a:xfrm>
            <a:off x="5752" y="12851"/>
            <a:ext cx="1950" cy="10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Horizontal
</a:t>
            </a:r>
          </a:p>
        </xdr:txBody>
      </xdr:sp>
    </xdr:grpSp>
    <xdr:clientData/>
  </xdr:twoCellAnchor>
  <xdr:oneCellAnchor>
    <xdr:from>
      <xdr:col>1</xdr:col>
      <xdr:colOff>114300</xdr:colOff>
      <xdr:row>61</xdr:row>
      <xdr:rowOff>76200</xdr:rowOff>
    </xdr:from>
    <xdr:ext cx="4848225" cy="3429000"/>
    <xdr:grpSp>
      <xdr:nvGrpSpPr>
        <xdr:cNvPr id="13" name="Group 40"/>
        <xdr:cNvGrpSpPr>
          <a:grpSpLocks/>
        </xdr:cNvGrpSpPr>
      </xdr:nvGrpSpPr>
      <xdr:grpSpPr>
        <a:xfrm>
          <a:off x="333375" y="14154150"/>
          <a:ext cx="4848225" cy="3429000"/>
          <a:chOff x="636470" y="14682651"/>
          <a:chExt cx="4911082" cy="3346278"/>
        </a:xfrm>
        <a:solidFill>
          <a:srgbClr val="FFFFFF"/>
        </a:solidFill>
      </xdr:grpSpPr>
      <xdr:grpSp>
        <xdr:nvGrpSpPr>
          <xdr:cNvPr id="14" name="Group 215"/>
          <xdr:cNvGrpSpPr>
            <a:grpSpLocks/>
          </xdr:cNvGrpSpPr>
        </xdr:nvGrpSpPr>
        <xdr:grpSpPr>
          <a:xfrm>
            <a:off x="672075" y="15569415"/>
            <a:ext cx="4604139" cy="2459514"/>
            <a:chOff x="2338" y="10999"/>
            <a:chExt cx="7155" cy="3965"/>
          </a:xfrm>
          <a:solidFill>
            <a:srgbClr val="FFFFFF"/>
          </a:solidFill>
        </xdr:grpSpPr>
        <xdr:sp>
          <xdr:nvSpPr>
            <xdr:cNvPr id="15" name="AutoShape 217"/>
            <xdr:cNvSpPr>
              <a:spLocks/>
            </xdr:cNvSpPr>
          </xdr:nvSpPr>
          <xdr:spPr>
            <a:xfrm rot="20587141">
              <a:off x="6332" y="10999"/>
              <a:ext cx="2765" cy="1120"/>
            </a:xfrm>
            <a:prstGeom prst="rtTriangle">
              <a:avLst/>
            </a:prstGeom>
            <a:solidFill>
              <a:srgbClr val="DAEEF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Rectangle 218"/>
            <xdr:cNvSpPr>
              <a:spLocks/>
            </xdr:cNvSpPr>
          </xdr:nvSpPr>
          <xdr:spPr>
            <a:xfrm rot="20589964">
              <a:off x="2338" y="12705"/>
              <a:ext cx="7155" cy="355"/>
            </a:xfrm>
            <a:prstGeom prst="rect">
              <a:avLst/>
            </a:prstGeom>
            <a:gradFill rotWithShape="1">
              <a:gsLst>
                <a:gs pos="0">
                  <a:srgbClr val="BC946C"/>
                </a:gs>
                <a:gs pos="100000">
                  <a:srgbClr val="574432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Rectangle 219"/>
            <xdr:cNvSpPr>
              <a:spLocks/>
            </xdr:cNvSpPr>
          </xdr:nvSpPr>
          <xdr:spPr>
            <a:xfrm rot="19052687">
              <a:off x="3341" y="12108"/>
              <a:ext cx="3204" cy="110"/>
            </a:xfrm>
            <a:prstGeom prst="rect">
              <a:avLst/>
            </a:prstGeom>
            <a:solidFill>
              <a:srgbClr val="5F497A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AutoShape 220"/>
            <xdr:cNvSpPr>
              <a:spLocks/>
            </xdr:cNvSpPr>
          </xdr:nvSpPr>
          <xdr:spPr>
            <a:xfrm>
              <a:off x="4502" y="12635"/>
              <a:ext cx="281" cy="355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AutoShape 224"/>
            <xdr:cNvSpPr>
              <a:spLocks/>
            </xdr:cNvSpPr>
          </xdr:nvSpPr>
          <xdr:spPr>
            <a:xfrm>
              <a:off x="6252" y="12635"/>
              <a:ext cx="2" cy="1014"/>
            </a:xfrm>
            <a:prstGeom prst="straightConnector1">
              <a:avLst/>
            </a:prstGeom>
            <a:noFill/>
            <a:ln w="9525" cmpd="sng">
              <a:solidFill>
                <a:srgbClr val="8DB3E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AutoShape 225"/>
            <xdr:cNvSpPr>
              <a:spLocks/>
            </xdr:cNvSpPr>
          </xdr:nvSpPr>
          <xdr:spPr>
            <a:xfrm>
              <a:off x="9225" y="11691"/>
              <a:ext cx="0" cy="1958"/>
            </a:xfrm>
            <a:prstGeom prst="straightConnector1">
              <a:avLst/>
            </a:prstGeom>
            <a:noFill/>
            <a:ln w="9525" cmpd="sng">
              <a:solidFill>
                <a:srgbClr val="8DB3E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AutoShape 226"/>
            <xdr:cNvSpPr>
              <a:spLocks/>
            </xdr:cNvSpPr>
          </xdr:nvSpPr>
          <xdr:spPr>
            <a:xfrm>
              <a:off x="6252" y="13493"/>
              <a:ext cx="2971" cy="1"/>
            </a:xfrm>
            <a:prstGeom prst="straightConnector1">
              <a:avLst/>
            </a:prstGeom>
            <a:noFill/>
            <a:ln w="9525" cmpd="sng">
              <a:solidFill>
                <a:srgbClr val="8DB3E2"/>
              </a:solidFill>
              <a:headEnd type="stealth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AutoShape 227"/>
            <xdr:cNvSpPr>
              <a:spLocks/>
            </xdr:cNvSpPr>
          </xdr:nvSpPr>
          <xdr:spPr>
            <a:xfrm>
              <a:off x="5341" y="11870"/>
              <a:ext cx="581" cy="777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AutoShape 228"/>
            <xdr:cNvSpPr>
              <a:spLocks/>
            </xdr:cNvSpPr>
          </xdr:nvSpPr>
          <xdr:spPr>
            <a:xfrm>
              <a:off x="6155" y="11142"/>
              <a:ext cx="866" cy="1162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Text Box 229"/>
            <xdr:cNvSpPr txBox="1">
              <a:spLocks noChangeArrowheads="1"/>
            </xdr:cNvSpPr>
          </xdr:nvSpPr>
          <xdr:spPr>
            <a:xfrm>
              <a:off x="5026" y="14515"/>
              <a:ext cx="1139" cy="449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supports
</a:t>
              </a:r>
            </a:p>
          </xdr:txBody>
        </xdr:sp>
        <xdr:sp>
          <xdr:nvSpPr>
            <xdr:cNvPr id="25" name="AutoShape 231"/>
            <xdr:cNvSpPr>
              <a:spLocks/>
            </xdr:cNvSpPr>
          </xdr:nvSpPr>
          <xdr:spPr>
            <a:xfrm flipH="1" flipV="1">
              <a:off x="3830" y="13340"/>
              <a:ext cx="1173" cy="1170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AutoShape 232"/>
            <xdr:cNvSpPr>
              <a:spLocks/>
            </xdr:cNvSpPr>
          </xdr:nvSpPr>
          <xdr:spPr>
            <a:xfrm rot="5400000" flipH="1" flipV="1">
              <a:off x="4948" y="12447"/>
              <a:ext cx="2148" cy="2003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AutoShape 233"/>
            <xdr:cNvSpPr>
              <a:spLocks/>
            </xdr:cNvSpPr>
          </xdr:nvSpPr>
          <xdr:spPr>
            <a:xfrm rot="16200000" flipV="1">
              <a:off x="4805" y="13061"/>
              <a:ext cx="225" cy="1462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AutoShape 234"/>
            <xdr:cNvSpPr>
              <a:spLocks/>
            </xdr:cNvSpPr>
          </xdr:nvSpPr>
          <xdr:spPr>
            <a:xfrm rot="5400000" flipH="1" flipV="1">
              <a:off x="4552" y="13162"/>
              <a:ext cx="1828" cy="913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Text Box 235"/>
            <xdr:cNvSpPr txBox="1">
              <a:spLocks noChangeArrowheads="1"/>
            </xdr:cNvSpPr>
          </xdr:nvSpPr>
          <xdr:spPr>
            <a:xfrm>
              <a:off x="7336" y="13061"/>
              <a:ext cx="158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Drift length
</a:t>
              </a:r>
            </a:p>
          </xdr:txBody>
        </xdr:sp>
        <xdr:sp>
          <xdr:nvSpPr>
            <xdr:cNvPr id="30" name="AutoShape 237"/>
            <xdr:cNvSpPr>
              <a:spLocks/>
            </xdr:cNvSpPr>
          </xdr:nvSpPr>
          <xdr:spPr>
            <a:xfrm rot="20562293" flipH="1">
              <a:off x="6073" y="11451"/>
              <a:ext cx="333" cy="1116"/>
            </a:xfrm>
            <a:prstGeom prst="rtTriangle">
              <a:avLst/>
            </a:prstGeom>
            <a:solidFill>
              <a:srgbClr val="DAEEF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1" name="Group 38"/>
          <xdr:cNvGrpSpPr>
            <a:grpSpLocks/>
          </xdr:cNvGrpSpPr>
        </xdr:nvGrpSpPr>
        <xdr:grpSpPr>
          <a:xfrm>
            <a:off x="636470" y="15885638"/>
            <a:ext cx="875400" cy="1272422"/>
            <a:chOff x="575510" y="13264177"/>
            <a:chExt cx="875619" cy="1272199"/>
          </a:xfrm>
          <a:solidFill>
            <a:srgbClr val="FFFFFF"/>
          </a:solidFill>
        </xdr:grpSpPr>
        <xdr:sp>
          <xdr:nvSpPr>
            <xdr:cNvPr id="32" name="TextBox 46"/>
            <xdr:cNvSpPr txBox="1">
              <a:spLocks noChangeArrowheads="1"/>
            </xdr:cNvSpPr>
          </xdr:nvSpPr>
          <xdr:spPr>
            <a:xfrm rot="20592290">
              <a:off x="604405" y="14190020"/>
              <a:ext cx="849132" cy="343812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sliding snow</a:t>
              </a:r>
            </a:p>
          </xdr:txBody>
        </xdr:sp>
        <xdr:sp>
          <xdr:nvSpPr>
            <xdr:cNvPr id="33" name="Straight Connector 47"/>
            <xdr:cNvSpPr>
              <a:spLocks/>
            </xdr:cNvSpPr>
          </xdr:nvSpPr>
          <xdr:spPr>
            <a:xfrm rot="16200000" flipV="1">
              <a:off x="1366632" y="13594949"/>
              <a:ext cx="0" cy="427459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Straight Connector 48"/>
            <xdr:cNvSpPr>
              <a:spLocks/>
            </xdr:cNvSpPr>
          </xdr:nvSpPr>
          <xdr:spPr>
            <a:xfrm rot="5400000" flipH="1" flipV="1">
              <a:off x="236428" y="13925084"/>
              <a:ext cx="678605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Straight Connector 49"/>
            <xdr:cNvSpPr>
              <a:spLocks/>
            </xdr:cNvSpPr>
          </xdr:nvSpPr>
          <xdr:spPr>
            <a:xfrm>
              <a:off x="575510" y="13688137"/>
              <a:ext cx="791122" cy="9223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stealth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TextBox 50"/>
            <xdr:cNvSpPr txBox="1">
              <a:spLocks noChangeArrowheads="1"/>
            </xdr:cNvSpPr>
          </xdr:nvSpPr>
          <xdr:spPr>
            <a:xfrm>
              <a:off x="729838" y="13260679"/>
              <a:ext cx="492098" cy="3810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15' max</a:t>
              </a:r>
            </a:p>
          </xdr:txBody>
        </xdr:sp>
      </xdr:grpSp>
      <xdr:sp>
        <xdr:nvSpPr>
          <xdr:cNvPr id="37" name="TextBox 45"/>
          <xdr:cNvSpPr txBox="1">
            <a:spLocks noChangeArrowheads="1"/>
          </xdr:cNvSpPr>
        </xdr:nvSpPr>
        <xdr:spPr>
          <a:xfrm>
            <a:off x="3589258" y="14682651"/>
            <a:ext cx="1958294" cy="9294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Note: Drift and sliding snow loads are added to the base snow loads on the roof.  Support loads include snow loads.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13</xdr:row>
      <xdr:rowOff>85725</xdr:rowOff>
    </xdr:from>
    <xdr:to>
      <xdr:col>15</xdr:col>
      <xdr:colOff>171450</xdr:colOff>
      <xdr:row>24</xdr:row>
      <xdr:rowOff>152400</xdr:rowOff>
    </xdr:to>
    <xdr:grpSp>
      <xdr:nvGrpSpPr>
        <xdr:cNvPr id="1" name="Group 8"/>
        <xdr:cNvGrpSpPr>
          <a:grpSpLocks/>
        </xdr:cNvGrpSpPr>
      </xdr:nvGrpSpPr>
      <xdr:grpSpPr>
        <a:xfrm>
          <a:off x="619125" y="2628900"/>
          <a:ext cx="5114925" cy="2276475"/>
          <a:chOff x="875277" y="1278938"/>
          <a:chExt cx="4351480" cy="181432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 rot="1295908">
            <a:off x="875277" y="1825504"/>
            <a:ext cx="4351480" cy="106138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 rot="6957977">
            <a:off x="1248416" y="1278938"/>
            <a:ext cx="80502" cy="857723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 rot="3981676">
            <a:off x="1718376" y="1286649"/>
            <a:ext cx="96820" cy="1252792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 rot="6957977">
            <a:off x="3687421" y="2235541"/>
            <a:ext cx="80502" cy="857723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 rot="3981676">
            <a:off x="4068175" y="2265931"/>
            <a:ext cx="105523" cy="827333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6"/>
          <xdr:cNvSpPr>
            <a:spLocks/>
          </xdr:cNvSpPr>
        </xdr:nvSpPr>
        <xdr:spPr>
          <a:xfrm rot="1419612">
            <a:off x="1426827" y="1286649"/>
            <a:ext cx="138159" cy="113849"/>
          </a:xfrm>
          <a:prstGeom prst="rect">
            <a:avLst/>
          </a:prstGeom>
          <a:solidFill>
            <a:srgbClr val="BFBFBF"/>
          </a:solidFill>
          <a:ln w="254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7"/>
          <xdr:cNvSpPr>
            <a:spLocks/>
          </xdr:cNvSpPr>
        </xdr:nvSpPr>
        <xdr:spPr>
          <a:xfrm rot="1419612">
            <a:off x="3873447" y="2243252"/>
            <a:ext cx="138159" cy="121560"/>
          </a:xfrm>
          <a:prstGeom prst="rect">
            <a:avLst/>
          </a:prstGeom>
          <a:solidFill>
            <a:srgbClr val="BFBFBF"/>
          </a:solidFill>
          <a:ln w="254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7</xdr:row>
      <xdr:rowOff>190500</xdr:rowOff>
    </xdr:from>
    <xdr:to>
      <xdr:col>3</xdr:col>
      <xdr:colOff>361950</xdr:colOff>
      <xdr:row>12</xdr:row>
      <xdr:rowOff>152400</xdr:rowOff>
    </xdr:to>
    <xdr:sp>
      <xdr:nvSpPr>
        <xdr:cNvPr id="9" name="Straight Connector 10"/>
        <xdr:cNvSpPr>
          <a:spLocks/>
        </xdr:cNvSpPr>
      </xdr:nvSpPr>
      <xdr:spPr>
        <a:xfrm rot="16200000" flipV="1">
          <a:off x="1466850" y="1571625"/>
          <a:ext cx="0" cy="942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190500</xdr:rowOff>
    </xdr:from>
    <xdr:to>
      <xdr:col>11</xdr:col>
      <xdr:colOff>76200</xdr:colOff>
      <xdr:row>18</xdr:row>
      <xdr:rowOff>142875</xdr:rowOff>
    </xdr:to>
    <xdr:sp>
      <xdr:nvSpPr>
        <xdr:cNvPr id="10" name="Straight Connector 12"/>
        <xdr:cNvSpPr>
          <a:spLocks/>
        </xdr:cNvSpPr>
      </xdr:nvSpPr>
      <xdr:spPr>
        <a:xfrm rot="16200000" flipV="1">
          <a:off x="4133850" y="1571625"/>
          <a:ext cx="19050" cy="2143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8</xdr:row>
      <xdr:rowOff>123825</xdr:rowOff>
    </xdr:from>
    <xdr:to>
      <xdr:col>11</xdr:col>
      <xdr:colOff>57150</xdr:colOff>
      <xdr:row>8</xdr:row>
      <xdr:rowOff>123825</xdr:rowOff>
    </xdr:to>
    <xdr:sp>
      <xdr:nvSpPr>
        <xdr:cNvPr id="11" name="Straight Connector 14"/>
        <xdr:cNvSpPr>
          <a:spLocks/>
        </xdr:cNvSpPr>
      </xdr:nvSpPr>
      <xdr:spPr>
        <a:xfrm>
          <a:off x="1457325" y="1704975"/>
          <a:ext cx="2676525" cy="0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190500</xdr:colOff>
      <xdr:row>16</xdr:row>
      <xdr:rowOff>57150</xdr:rowOff>
    </xdr:from>
    <xdr:to>
      <xdr:col>10</xdr:col>
      <xdr:colOff>200025</xdr:colOff>
      <xdr:row>18</xdr:row>
      <xdr:rowOff>76200</xdr:rowOff>
    </xdr:to>
    <xdr:sp>
      <xdr:nvSpPr>
        <xdr:cNvPr id="12" name="Straight Connector 15"/>
        <xdr:cNvSpPr>
          <a:spLocks/>
        </xdr:cNvSpPr>
      </xdr:nvSpPr>
      <xdr:spPr>
        <a:xfrm rot="5400000">
          <a:off x="3895725" y="3190875"/>
          <a:ext cx="9525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15</xdr:row>
      <xdr:rowOff>76200</xdr:rowOff>
    </xdr:from>
    <xdr:to>
      <xdr:col>9</xdr:col>
      <xdr:colOff>180975</xdr:colOff>
      <xdr:row>17</xdr:row>
      <xdr:rowOff>114300</xdr:rowOff>
    </xdr:to>
    <xdr:sp>
      <xdr:nvSpPr>
        <xdr:cNvPr id="13" name="Straight Connector 16"/>
        <xdr:cNvSpPr>
          <a:spLocks/>
        </xdr:cNvSpPr>
      </xdr:nvSpPr>
      <xdr:spPr>
        <a:xfrm rot="5400000">
          <a:off x="3514725" y="3009900"/>
          <a:ext cx="0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14</xdr:row>
      <xdr:rowOff>123825</xdr:rowOff>
    </xdr:from>
    <xdr:to>
      <xdr:col>8</xdr:col>
      <xdr:colOff>180975</xdr:colOff>
      <xdr:row>16</xdr:row>
      <xdr:rowOff>123825</xdr:rowOff>
    </xdr:to>
    <xdr:sp>
      <xdr:nvSpPr>
        <xdr:cNvPr id="14" name="Straight Connector 17"/>
        <xdr:cNvSpPr>
          <a:spLocks/>
        </xdr:cNvSpPr>
      </xdr:nvSpPr>
      <xdr:spPr>
        <a:xfrm rot="5400000">
          <a:off x="3143250" y="2857500"/>
          <a:ext cx="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0</xdr:rowOff>
    </xdr:from>
    <xdr:to>
      <xdr:col>6</xdr:col>
      <xdr:colOff>190500</xdr:colOff>
      <xdr:row>15</xdr:row>
      <xdr:rowOff>19050</xdr:rowOff>
    </xdr:to>
    <xdr:sp>
      <xdr:nvSpPr>
        <xdr:cNvPr id="15" name="Straight Connector 18"/>
        <xdr:cNvSpPr>
          <a:spLocks/>
        </xdr:cNvSpPr>
      </xdr:nvSpPr>
      <xdr:spPr>
        <a:xfrm rot="5400000">
          <a:off x="2409825" y="2543175"/>
          <a:ext cx="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152400</xdr:rowOff>
    </xdr:from>
    <xdr:to>
      <xdr:col>7</xdr:col>
      <xdr:colOff>190500</xdr:colOff>
      <xdr:row>15</xdr:row>
      <xdr:rowOff>171450</xdr:rowOff>
    </xdr:to>
    <xdr:sp>
      <xdr:nvSpPr>
        <xdr:cNvPr id="16" name="Straight Connector 19"/>
        <xdr:cNvSpPr>
          <a:spLocks/>
        </xdr:cNvSpPr>
      </xdr:nvSpPr>
      <xdr:spPr>
        <a:xfrm rot="5400000">
          <a:off x="2781300" y="2695575"/>
          <a:ext cx="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12</xdr:row>
      <xdr:rowOff>28575</xdr:rowOff>
    </xdr:from>
    <xdr:to>
      <xdr:col>5</xdr:col>
      <xdr:colOff>171450</xdr:colOff>
      <xdr:row>14</xdr:row>
      <xdr:rowOff>19050</xdr:rowOff>
    </xdr:to>
    <xdr:sp>
      <xdr:nvSpPr>
        <xdr:cNvPr id="17" name="Straight Connector 20"/>
        <xdr:cNvSpPr>
          <a:spLocks/>
        </xdr:cNvSpPr>
      </xdr:nvSpPr>
      <xdr:spPr>
        <a:xfrm rot="5400000">
          <a:off x="2019300" y="2390775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57150</xdr:rowOff>
    </xdr:from>
    <xdr:to>
      <xdr:col>4</xdr:col>
      <xdr:colOff>161925</xdr:colOff>
      <xdr:row>13</xdr:row>
      <xdr:rowOff>85725</xdr:rowOff>
    </xdr:to>
    <xdr:sp>
      <xdr:nvSpPr>
        <xdr:cNvPr id="18" name="Straight Connector 23"/>
        <xdr:cNvSpPr>
          <a:spLocks/>
        </xdr:cNvSpPr>
      </xdr:nvSpPr>
      <xdr:spPr>
        <a:xfrm rot="5400000">
          <a:off x="1638300" y="2228850"/>
          <a:ext cx="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190500</xdr:colOff>
      <xdr:row>16</xdr:row>
      <xdr:rowOff>123825</xdr:rowOff>
    </xdr:from>
    <xdr:to>
      <xdr:col>11</xdr:col>
      <xdr:colOff>66675</xdr:colOff>
      <xdr:row>16</xdr:row>
      <xdr:rowOff>123825</xdr:rowOff>
    </xdr:to>
    <xdr:sp>
      <xdr:nvSpPr>
        <xdr:cNvPr id="19" name="Straight Connector 25"/>
        <xdr:cNvSpPr>
          <a:spLocks/>
        </xdr:cNvSpPr>
      </xdr:nvSpPr>
      <xdr:spPr>
        <a:xfrm>
          <a:off x="3895725" y="3257550"/>
          <a:ext cx="247650" cy="0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15</xdr:row>
      <xdr:rowOff>133350</xdr:rowOff>
    </xdr:from>
    <xdr:to>
      <xdr:col>11</xdr:col>
      <xdr:colOff>66675</xdr:colOff>
      <xdr:row>15</xdr:row>
      <xdr:rowOff>142875</xdr:rowOff>
    </xdr:to>
    <xdr:sp>
      <xdr:nvSpPr>
        <xdr:cNvPr id="20" name="Straight Connector 27"/>
        <xdr:cNvSpPr>
          <a:spLocks/>
        </xdr:cNvSpPr>
      </xdr:nvSpPr>
      <xdr:spPr>
        <a:xfrm flipV="1">
          <a:off x="3524250" y="3067050"/>
          <a:ext cx="619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14</xdr:row>
      <xdr:rowOff>171450</xdr:rowOff>
    </xdr:from>
    <xdr:to>
      <xdr:col>11</xdr:col>
      <xdr:colOff>66675</xdr:colOff>
      <xdr:row>14</xdr:row>
      <xdr:rowOff>180975</xdr:rowOff>
    </xdr:to>
    <xdr:sp>
      <xdr:nvSpPr>
        <xdr:cNvPr id="21" name="Straight Connector 29"/>
        <xdr:cNvSpPr>
          <a:spLocks/>
        </xdr:cNvSpPr>
      </xdr:nvSpPr>
      <xdr:spPr>
        <a:xfrm flipV="1">
          <a:off x="3143250" y="2905125"/>
          <a:ext cx="1000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14</xdr:row>
      <xdr:rowOff>38100</xdr:rowOff>
    </xdr:from>
    <xdr:to>
      <xdr:col>11</xdr:col>
      <xdr:colOff>76200</xdr:colOff>
      <xdr:row>14</xdr:row>
      <xdr:rowOff>47625</xdr:rowOff>
    </xdr:to>
    <xdr:sp>
      <xdr:nvSpPr>
        <xdr:cNvPr id="22" name="Straight Connector 31"/>
        <xdr:cNvSpPr>
          <a:spLocks/>
        </xdr:cNvSpPr>
      </xdr:nvSpPr>
      <xdr:spPr>
        <a:xfrm>
          <a:off x="2781300" y="2771775"/>
          <a:ext cx="1371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76200</xdr:rowOff>
    </xdr:from>
    <xdr:to>
      <xdr:col>11</xdr:col>
      <xdr:colOff>66675</xdr:colOff>
      <xdr:row>13</xdr:row>
      <xdr:rowOff>76200</xdr:rowOff>
    </xdr:to>
    <xdr:sp>
      <xdr:nvSpPr>
        <xdr:cNvPr id="23" name="Straight Connector 33"/>
        <xdr:cNvSpPr>
          <a:spLocks/>
        </xdr:cNvSpPr>
      </xdr:nvSpPr>
      <xdr:spPr>
        <a:xfrm>
          <a:off x="2409825" y="2619375"/>
          <a:ext cx="1733550" cy="0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85725</xdr:rowOff>
    </xdr:from>
    <xdr:to>
      <xdr:col>11</xdr:col>
      <xdr:colOff>57150</xdr:colOff>
      <xdr:row>12</xdr:row>
      <xdr:rowOff>85725</xdr:rowOff>
    </xdr:to>
    <xdr:sp>
      <xdr:nvSpPr>
        <xdr:cNvPr id="24" name="Straight Connector 35"/>
        <xdr:cNvSpPr>
          <a:spLocks/>
        </xdr:cNvSpPr>
      </xdr:nvSpPr>
      <xdr:spPr>
        <a:xfrm flipV="1">
          <a:off x="2028825" y="2447925"/>
          <a:ext cx="2105025" cy="0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152400</xdr:rowOff>
    </xdr:from>
    <xdr:to>
      <xdr:col>11</xdr:col>
      <xdr:colOff>66675</xdr:colOff>
      <xdr:row>11</xdr:row>
      <xdr:rowOff>161925</xdr:rowOff>
    </xdr:to>
    <xdr:sp>
      <xdr:nvSpPr>
        <xdr:cNvPr id="25" name="Straight Connector 37"/>
        <xdr:cNvSpPr>
          <a:spLocks/>
        </xdr:cNvSpPr>
      </xdr:nvSpPr>
      <xdr:spPr>
        <a:xfrm flipV="1">
          <a:off x="1666875" y="2324100"/>
          <a:ext cx="2476500" cy="9525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15</xdr:row>
      <xdr:rowOff>171450</xdr:rowOff>
    </xdr:from>
    <xdr:to>
      <xdr:col>11</xdr:col>
      <xdr:colOff>28575</xdr:colOff>
      <xdr:row>16</xdr:row>
      <xdr:rowOff>171450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3981450" y="3105150"/>
          <a:ext cx="12382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
</a:t>
          </a:r>
        </a:p>
      </xdr:txBody>
    </xdr:sp>
    <xdr:clientData/>
  </xdr:twoCellAnchor>
  <xdr:twoCellAnchor>
    <xdr:from>
      <xdr:col>10</xdr:col>
      <xdr:colOff>152400</xdr:colOff>
      <xdr:row>15</xdr:row>
      <xdr:rowOff>0</xdr:rowOff>
    </xdr:from>
    <xdr:to>
      <xdr:col>10</xdr:col>
      <xdr:colOff>266700</xdr:colOff>
      <xdr:row>15</xdr:row>
      <xdr:rowOff>171450</xdr:rowOff>
    </xdr:to>
    <xdr:sp>
      <xdr:nvSpPr>
        <xdr:cNvPr id="27" name="TextBox 39"/>
        <xdr:cNvSpPr txBox="1">
          <a:spLocks noChangeArrowheads="1"/>
        </xdr:cNvSpPr>
      </xdr:nvSpPr>
      <xdr:spPr>
        <a:xfrm>
          <a:off x="3857625" y="2933700"/>
          <a:ext cx="114300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
</a:t>
          </a:r>
        </a:p>
      </xdr:txBody>
    </xdr:sp>
    <xdr:clientData/>
  </xdr:twoCellAnchor>
  <xdr:twoCellAnchor>
    <xdr:from>
      <xdr:col>7</xdr:col>
      <xdr:colOff>314325</xdr:colOff>
      <xdr:row>10</xdr:row>
      <xdr:rowOff>161925</xdr:rowOff>
    </xdr:from>
    <xdr:to>
      <xdr:col>8</xdr:col>
      <xdr:colOff>47625</xdr:colOff>
      <xdr:row>11</xdr:row>
      <xdr:rowOff>142875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2905125" y="2133600"/>
          <a:ext cx="104775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8</xdr:col>
      <xdr:colOff>114300</xdr:colOff>
      <xdr:row>11</xdr:row>
      <xdr:rowOff>133350</xdr:rowOff>
    </xdr:from>
    <xdr:to>
      <xdr:col>8</xdr:col>
      <xdr:colOff>228600</xdr:colOff>
      <xdr:row>12</xdr:row>
      <xdr:rowOff>123825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3076575" y="2305050"/>
          <a:ext cx="11430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
</a:t>
          </a:r>
        </a:p>
      </xdr:txBody>
    </xdr:sp>
    <xdr:clientData/>
  </xdr:twoCellAnchor>
  <xdr:twoCellAnchor>
    <xdr:from>
      <xdr:col>8</xdr:col>
      <xdr:colOff>323850</xdr:colOff>
      <xdr:row>12</xdr:row>
      <xdr:rowOff>114300</xdr:rowOff>
    </xdr:from>
    <xdr:to>
      <xdr:col>9</xdr:col>
      <xdr:colOff>66675</xdr:colOff>
      <xdr:row>13</xdr:row>
      <xdr:rowOff>114300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3286125" y="2476500"/>
          <a:ext cx="11430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</a:p>
      </xdr:txBody>
    </xdr:sp>
    <xdr:clientData/>
  </xdr:twoCellAnchor>
  <xdr:twoCellAnchor>
    <xdr:from>
      <xdr:col>9</xdr:col>
      <xdr:colOff>190500</xdr:colOff>
      <xdr:row>13</xdr:row>
      <xdr:rowOff>76200</xdr:rowOff>
    </xdr:from>
    <xdr:to>
      <xdr:col>9</xdr:col>
      <xdr:colOff>295275</xdr:colOff>
      <xdr:row>14</xdr:row>
      <xdr:rowOff>66675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3524250" y="2619375"/>
          <a:ext cx="104775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
</a:t>
          </a:r>
        </a:p>
      </xdr:txBody>
    </xdr:sp>
    <xdr:clientData/>
  </xdr:twoCellAnchor>
  <xdr:twoCellAnchor>
    <xdr:from>
      <xdr:col>9</xdr:col>
      <xdr:colOff>361950</xdr:colOff>
      <xdr:row>14</xdr:row>
      <xdr:rowOff>38100</xdr:rowOff>
    </xdr:from>
    <xdr:to>
      <xdr:col>10</xdr:col>
      <xdr:colOff>85725</xdr:colOff>
      <xdr:row>15</xdr:row>
      <xdr:rowOff>28575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3695700" y="2771775"/>
          <a:ext cx="952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
</a:t>
          </a:r>
        </a:p>
      </xdr:txBody>
    </xdr:sp>
    <xdr:clientData/>
  </xdr:twoCellAnchor>
  <xdr:twoCellAnchor>
    <xdr:from>
      <xdr:col>3</xdr:col>
      <xdr:colOff>352425</xdr:colOff>
      <xdr:row>13</xdr:row>
      <xdr:rowOff>180975</xdr:rowOff>
    </xdr:from>
    <xdr:to>
      <xdr:col>3</xdr:col>
      <xdr:colOff>352425</xdr:colOff>
      <xdr:row>17</xdr:row>
      <xdr:rowOff>171450</xdr:rowOff>
    </xdr:to>
    <xdr:sp>
      <xdr:nvSpPr>
        <xdr:cNvPr id="33" name="Straight Connector 36"/>
        <xdr:cNvSpPr>
          <a:spLocks/>
        </xdr:cNvSpPr>
      </xdr:nvSpPr>
      <xdr:spPr>
        <a:xfrm rot="5400000" flipH="1" flipV="1">
          <a:off x="1457325" y="272415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19</xdr:row>
      <xdr:rowOff>142875</xdr:rowOff>
    </xdr:from>
    <xdr:to>
      <xdr:col>11</xdr:col>
      <xdr:colOff>85725</xdr:colOff>
      <xdr:row>24</xdr:row>
      <xdr:rowOff>180975</xdr:rowOff>
    </xdr:to>
    <xdr:sp>
      <xdr:nvSpPr>
        <xdr:cNvPr id="34" name="Straight Connector 45"/>
        <xdr:cNvSpPr>
          <a:spLocks/>
        </xdr:cNvSpPr>
      </xdr:nvSpPr>
      <xdr:spPr>
        <a:xfrm rot="16200000" flipV="1">
          <a:off x="4152900" y="3914775"/>
          <a:ext cx="9525" cy="1019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30</xdr:row>
      <xdr:rowOff>161925</xdr:rowOff>
    </xdr:from>
    <xdr:to>
      <xdr:col>14</xdr:col>
      <xdr:colOff>57150</xdr:colOff>
      <xdr:row>35</xdr:row>
      <xdr:rowOff>28575</xdr:rowOff>
    </xdr:to>
    <xdr:sp>
      <xdr:nvSpPr>
        <xdr:cNvPr id="35" name="TextBox 46"/>
        <xdr:cNvSpPr txBox="1">
          <a:spLocks noChangeArrowheads="1"/>
        </xdr:cNvSpPr>
      </xdr:nvSpPr>
      <xdr:spPr>
        <a:xfrm>
          <a:off x="76200" y="6115050"/>
          <a:ext cx="5172075" cy="8191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Apply loads from left to right.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 - If there are three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point loads on this section of truss the loads should be under Load a, Load b, and Load c and the distances a, b, and c should be filled in.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</xdr:rowOff>
    </xdr:from>
    <xdr:to>
      <xdr:col>3</xdr:col>
      <xdr:colOff>209550</xdr:colOff>
      <xdr:row>20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009775" y="200025"/>
          <a:ext cx="28575" cy="3790950"/>
        </a:xfrm>
        <a:prstGeom prst="rect">
          <a:avLst/>
        </a:prstGeom>
        <a:blipFill>
          <a:blip r:embed="rId1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142875</xdr:colOff>
      <xdr:row>1</xdr:row>
      <xdr:rowOff>38100</xdr:rowOff>
    </xdr:from>
    <xdr:to>
      <xdr:col>15</xdr:col>
      <xdr:colOff>200025</xdr:colOff>
      <xdr:row>21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200775" y="228600"/>
          <a:ext cx="57150" cy="3790950"/>
        </a:xfrm>
        <a:prstGeom prst="rect">
          <a:avLst/>
        </a:prstGeom>
        <a:blipFill>
          <a:blip r:embed="rId2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142875</xdr:colOff>
      <xdr:row>1</xdr:row>
      <xdr:rowOff>38100</xdr:rowOff>
    </xdr:from>
    <xdr:to>
      <xdr:col>17</xdr:col>
      <xdr:colOff>190500</xdr:colOff>
      <xdr:row>21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905625" y="228600"/>
          <a:ext cx="47625" cy="3790950"/>
        </a:xfrm>
        <a:prstGeom prst="rect">
          <a:avLst/>
        </a:prstGeom>
        <a:blipFill>
          <a:blip r:embed="rId3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1</xdr:row>
      <xdr:rowOff>38100</xdr:rowOff>
    </xdr:from>
    <xdr:to>
      <xdr:col>5</xdr:col>
      <xdr:colOff>219075</xdr:colOff>
      <xdr:row>21</xdr:row>
      <xdr:rowOff>0</xdr:rowOff>
    </xdr:to>
    <xdr:sp>
      <xdr:nvSpPr>
        <xdr:cNvPr id="4" name="Rectangle 2"/>
        <xdr:cNvSpPr>
          <a:spLocks/>
        </xdr:cNvSpPr>
      </xdr:nvSpPr>
      <xdr:spPr>
        <a:xfrm>
          <a:off x="2695575" y="228600"/>
          <a:ext cx="57150" cy="3790950"/>
        </a:xfrm>
        <a:prstGeom prst="rect">
          <a:avLst/>
        </a:prstGeom>
        <a:blipFill>
          <a:blip r:embed="rId4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</xdr:row>
      <xdr:rowOff>38100</xdr:rowOff>
    </xdr:from>
    <xdr:to>
      <xdr:col>7</xdr:col>
      <xdr:colOff>200025</xdr:colOff>
      <xdr:row>21</xdr:row>
      <xdr:rowOff>0</xdr:rowOff>
    </xdr:to>
    <xdr:sp>
      <xdr:nvSpPr>
        <xdr:cNvPr id="5" name="Rectangle 3"/>
        <xdr:cNvSpPr>
          <a:spLocks/>
        </xdr:cNvSpPr>
      </xdr:nvSpPr>
      <xdr:spPr>
        <a:xfrm>
          <a:off x="3390900" y="228600"/>
          <a:ext cx="47625" cy="3790950"/>
        </a:xfrm>
        <a:prstGeom prst="rect">
          <a:avLst/>
        </a:prstGeom>
        <a:blipFill>
          <a:blip r:embed="rId5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1</xdr:row>
      <xdr:rowOff>28575</xdr:rowOff>
    </xdr:from>
    <xdr:to>
      <xdr:col>13</xdr:col>
      <xdr:colOff>219075</xdr:colOff>
      <xdr:row>20</xdr:row>
      <xdr:rowOff>180975</xdr:rowOff>
    </xdr:to>
    <xdr:sp>
      <xdr:nvSpPr>
        <xdr:cNvPr id="6" name="Rectangle 7"/>
        <xdr:cNvSpPr>
          <a:spLocks/>
        </xdr:cNvSpPr>
      </xdr:nvSpPr>
      <xdr:spPr>
        <a:xfrm>
          <a:off x="5514975" y="219075"/>
          <a:ext cx="57150" cy="3790950"/>
        </a:xfrm>
        <a:prstGeom prst="rect">
          <a:avLst/>
        </a:prstGeom>
        <a:blipFill>
          <a:blip r:embed="rId6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1</xdr:row>
      <xdr:rowOff>38100</xdr:rowOff>
    </xdr:from>
    <xdr:to>
      <xdr:col>9</xdr:col>
      <xdr:colOff>209550</xdr:colOff>
      <xdr:row>21</xdr:row>
      <xdr:rowOff>0</xdr:rowOff>
    </xdr:to>
    <xdr:sp>
      <xdr:nvSpPr>
        <xdr:cNvPr id="7" name="Rectangle 4"/>
        <xdr:cNvSpPr>
          <a:spLocks/>
        </xdr:cNvSpPr>
      </xdr:nvSpPr>
      <xdr:spPr>
        <a:xfrm>
          <a:off x="4114800" y="228600"/>
          <a:ext cx="38100" cy="3790950"/>
        </a:xfrm>
        <a:prstGeom prst="rect">
          <a:avLst/>
        </a:prstGeom>
        <a:blipFill>
          <a:blip r:embed="rId7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</xdr:row>
      <xdr:rowOff>38100</xdr:rowOff>
    </xdr:from>
    <xdr:to>
      <xdr:col>11</xdr:col>
      <xdr:colOff>200025</xdr:colOff>
      <xdr:row>21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800600" y="228600"/>
          <a:ext cx="47625" cy="3790950"/>
        </a:xfrm>
        <a:prstGeom prst="rect">
          <a:avLst/>
        </a:prstGeom>
        <a:blipFill>
          <a:blip r:embed="rId8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4</xdr:row>
      <xdr:rowOff>0</xdr:rowOff>
    </xdr:from>
    <xdr:to>
      <xdr:col>19</xdr:col>
      <xdr:colOff>38100</xdr:colOff>
      <xdr:row>16</xdr:row>
      <xdr:rowOff>0</xdr:rowOff>
    </xdr:to>
    <xdr:sp>
      <xdr:nvSpPr>
        <xdr:cNvPr id="9" name="Right Brace 9"/>
        <xdr:cNvSpPr>
          <a:spLocks/>
        </xdr:cNvSpPr>
      </xdr:nvSpPr>
      <xdr:spPr>
        <a:xfrm>
          <a:off x="7191375" y="771525"/>
          <a:ext cx="571500" cy="2295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142875</xdr:rowOff>
    </xdr:from>
    <xdr:to>
      <xdr:col>16</xdr:col>
      <xdr:colOff>0</xdr:colOff>
      <xdr:row>32</xdr:row>
      <xdr:rowOff>180975</xdr:rowOff>
    </xdr:to>
    <xdr:sp>
      <xdr:nvSpPr>
        <xdr:cNvPr id="10" name="Rectangle 218"/>
        <xdr:cNvSpPr>
          <a:spLocks/>
        </xdr:cNvSpPr>
      </xdr:nvSpPr>
      <xdr:spPr>
        <a:xfrm rot="20589964">
          <a:off x="1866900" y="6067425"/>
          <a:ext cx="4543425" cy="228600"/>
        </a:xfrm>
        <a:prstGeom prst="rect">
          <a:avLst/>
        </a:prstGeom>
        <a:gradFill rotWithShape="1">
          <a:gsLst>
            <a:gs pos="0">
              <a:srgbClr val="BC946C"/>
            </a:gs>
            <a:gs pos="100000">
              <a:srgbClr val="57443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29</xdr:row>
      <xdr:rowOff>142875</xdr:rowOff>
    </xdr:from>
    <xdr:to>
      <xdr:col>10</xdr:col>
      <xdr:colOff>238125</xdr:colOff>
      <xdr:row>30</xdr:row>
      <xdr:rowOff>19050</xdr:rowOff>
    </xdr:to>
    <xdr:sp>
      <xdr:nvSpPr>
        <xdr:cNvPr id="11" name="Rectangle 219"/>
        <xdr:cNvSpPr>
          <a:spLocks/>
        </xdr:cNvSpPr>
      </xdr:nvSpPr>
      <xdr:spPr>
        <a:xfrm rot="19052687">
          <a:off x="2505075" y="5686425"/>
          <a:ext cx="2028825" cy="66675"/>
        </a:xfrm>
        <a:prstGeom prst="rect">
          <a:avLst/>
        </a:prstGeom>
        <a:solidFill>
          <a:srgbClr val="5F497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95250</xdr:rowOff>
    </xdr:from>
    <xdr:to>
      <xdr:col>7</xdr:col>
      <xdr:colOff>180975</xdr:colOff>
      <xdr:row>32</xdr:row>
      <xdr:rowOff>133350</xdr:rowOff>
    </xdr:to>
    <xdr:sp>
      <xdr:nvSpPr>
        <xdr:cNvPr id="12" name="AutoShape 220"/>
        <xdr:cNvSpPr>
          <a:spLocks/>
        </xdr:cNvSpPr>
      </xdr:nvSpPr>
      <xdr:spPr>
        <a:xfrm>
          <a:off x="3238500" y="6019800"/>
          <a:ext cx="180975" cy="2286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28</xdr:row>
      <xdr:rowOff>180975</xdr:rowOff>
    </xdr:from>
    <xdr:to>
      <xdr:col>9</xdr:col>
      <xdr:colOff>200025</xdr:colOff>
      <xdr:row>31</xdr:row>
      <xdr:rowOff>104775</xdr:rowOff>
    </xdr:to>
    <xdr:sp>
      <xdr:nvSpPr>
        <xdr:cNvPr id="13" name="AutoShape 227"/>
        <xdr:cNvSpPr>
          <a:spLocks/>
        </xdr:cNvSpPr>
      </xdr:nvSpPr>
      <xdr:spPr>
        <a:xfrm>
          <a:off x="3771900" y="5534025"/>
          <a:ext cx="371475" cy="4953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26</xdr:row>
      <xdr:rowOff>104775</xdr:rowOff>
    </xdr:from>
    <xdr:to>
      <xdr:col>11</xdr:col>
      <xdr:colOff>190500</xdr:colOff>
      <xdr:row>30</xdr:row>
      <xdr:rowOff>76200</xdr:rowOff>
    </xdr:to>
    <xdr:sp>
      <xdr:nvSpPr>
        <xdr:cNvPr id="14" name="AutoShape 228"/>
        <xdr:cNvSpPr>
          <a:spLocks/>
        </xdr:cNvSpPr>
      </xdr:nvSpPr>
      <xdr:spPr>
        <a:xfrm>
          <a:off x="4295775" y="5076825"/>
          <a:ext cx="542925" cy="7334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5</xdr:col>
      <xdr:colOff>295275</xdr:colOff>
      <xdr:row>33</xdr:row>
      <xdr:rowOff>142875</xdr:rowOff>
    </xdr:to>
    <xdr:sp>
      <xdr:nvSpPr>
        <xdr:cNvPr id="15" name="AutoShape 220"/>
        <xdr:cNvSpPr>
          <a:spLocks/>
        </xdr:cNvSpPr>
      </xdr:nvSpPr>
      <xdr:spPr>
        <a:xfrm rot="16200000" flipH="1">
          <a:off x="2800350" y="6419850"/>
          <a:ext cx="28575" cy="285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123825</xdr:colOff>
      <xdr:row>9</xdr:row>
      <xdr:rowOff>9525</xdr:rowOff>
    </xdr:from>
    <xdr:to>
      <xdr:col>25</xdr:col>
      <xdr:colOff>304800</xdr:colOff>
      <xdr:row>10</xdr:row>
      <xdr:rowOff>161925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7848600" y="1733550"/>
          <a:ext cx="3838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of one panel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actual dimension of panel</a:t>
          </a:r>
        </a:p>
      </xdr:txBody>
    </xdr:sp>
    <xdr:clientData/>
  </xdr:twoCellAnchor>
  <xdr:twoCellAnchor>
    <xdr:from>
      <xdr:col>12</xdr:col>
      <xdr:colOff>342900</xdr:colOff>
      <xdr:row>16</xdr:row>
      <xdr:rowOff>104775</xdr:rowOff>
    </xdr:from>
    <xdr:to>
      <xdr:col>17</xdr:col>
      <xdr:colOff>352425</xdr:colOff>
      <xdr:row>18</xdr:row>
      <xdr:rowOff>142875</xdr:rowOff>
    </xdr:to>
    <xdr:sp>
      <xdr:nvSpPr>
        <xdr:cNvPr id="17" name="Right Brace 37"/>
        <xdr:cNvSpPr>
          <a:spLocks/>
        </xdr:cNvSpPr>
      </xdr:nvSpPr>
      <xdr:spPr>
        <a:xfrm rot="5400000">
          <a:off x="5343525" y="3171825"/>
          <a:ext cx="1771650" cy="419100"/>
        </a:xfrm>
        <a:prstGeom prst="rightBrace">
          <a:avLst>
            <a:gd name="adj1" fmla="val -48060"/>
            <a:gd name="adj2" fmla="val -127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161925</xdr:rowOff>
    </xdr:from>
    <xdr:to>
      <xdr:col>24</xdr:col>
      <xdr:colOff>190500</xdr:colOff>
      <xdr:row>20</xdr:row>
      <xdr:rowOff>123825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7210425" y="3609975"/>
          <a:ext cx="3752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Width of one panel = actual dimension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panel</a:t>
          </a:r>
        </a:p>
      </xdr:txBody>
    </xdr:sp>
    <xdr:clientData/>
  </xdr:twoCellAnchor>
  <xdr:twoCellAnchor>
    <xdr:from>
      <xdr:col>15</xdr:col>
      <xdr:colOff>190500</xdr:colOff>
      <xdr:row>18</xdr:row>
      <xdr:rowOff>142875</xdr:rowOff>
    </xdr:from>
    <xdr:to>
      <xdr:col>18</xdr:col>
      <xdr:colOff>95250</xdr:colOff>
      <xdr:row>19</xdr:row>
      <xdr:rowOff>142875</xdr:rowOff>
    </xdr:to>
    <xdr:sp>
      <xdr:nvSpPr>
        <xdr:cNvPr id="19" name="Elbow Connector 42"/>
        <xdr:cNvSpPr>
          <a:spLocks/>
        </xdr:cNvSpPr>
      </xdr:nvSpPr>
      <xdr:spPr>
        <a:xfrm rot="10800000">
          <a:off x="6248400" y="3590925"/>
          <a:ext cx="962025" cy="1905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22</xdr:row>
      <xdr:rowOff>114300</xdr:rowOff>
    </xdr:from>
    <xdr:to>
      <xdr:col>24</xdr:col>
      <xdr:colOff>457200</xdr:colOff>
      <xdr:row>27</xdr:row>
      <xdr:rowOff>123825</xdr:rowOff>
    </xdr:to>
    <xdr:sp>
      <xdr:nvSpPr>
        <xdr:cNvPr id="20" name="TextBox 45"/>
        <xdr:cNvSpPr txBox="1">
          <a:spLocks noChangeArrowheads="1"/>
        </xdr:cNvSpPr>
      </xdr:nvSpPr>
      <xdr:spPr>
        <a:xfrm>
          <a:off x="7153275" y="4324350"/>
          <a:ext cx="40767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example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above: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panels in a row = 3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panels in a column = 1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supports along each framing member = 4</a:t>
          </a:r>
        </a:p>
      </xdr:txBody>
    </xdr:sp>
    <xdr:clientData/>
  </xdr:twoCellAnchor>
  <xdr:twoCellAnchor>
    <xdr:from>
      <xdr:col>6</xdr:col>
      <xdr:colOff>19050</xdr:colOff>
      <xdr:row>24</xdr:row>
      <xdr:rowOff>171450</xdr:rowOff>
    </xdr:from>
    <xdr:to>
      <xdr:col>9</xdr:col>
      <xdr:colOff>104775</xdr:colOff>
      <xdr:row>26</xdr:row>
      <xdr:rowOff>152400</xdr:rowOff>
    </xdr:to>
    <xdr:sp>
      <xdr:nvSpPr>
        <xdr:cNvPr id="21" name="TextBox 46"/>
        <xdr:cNvSpPr txBox="1">
          <a:spLocks noChangeArrowheads="1"/>
        </xdr:cNvSpPr>
      </xdr:nvSpPr>
      <xdr:spPr>
        <a:xfrm>
          <a:off x="2905125" y="4762500"/>
          <a:ext cx="1143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 of array</a:t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5</xdr:col>
      <xdr:colOff>142875</xdr:colOff>
      <xdr:row>33</xdr:row>
      <xdr:rowOff>161925</xdr:rowOff>
    </xdr:to>
    <xdr:sp>
      <xdr:nvSpPr>
        <xdr:cNvPr id="22" name="TextBox 47"/>
        <xdr:cNvSpPr txBox="1">
          <a:spLocks noChangeArrowheads="1"/>
        </xdr:cNvSpPr>
      </xdr:nvSpPr>
      <xdr:spPr>
        <a:xfrm>
          <a:off x="1257300" y="6115050"/>
          <a:ext cx="1419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Bottom of array</a:t>
          </a:r>
        </a:p>
      </xdr:txBody>
    </xdr:sp>
    <xdr:clientData/>
  </xdr:twoCellAnchor>
  <xdr:twoCellAnchor>
    <xdr:from>
      <xdr:col>0</xdr:col>
      <xdr:colOff>552450</xdr:colOff>
      <xdr:row>2</xdr:row>
      <xdr:rowOff>152400</xdr:rowOff>
    </xdr:from>
    <xdr:to>
      <xdr:col>2</xdr:col>
      <xdr:colOff>476250</xdr:colOff>
      <xdr:row>4</xdr:row>
      <xdr:rowOff>104775</xdr:rowOff>
    </xdr:to>
    <xdr:sp>
      <xdr:nvSpPr>
        <xdr:cNvPr id="23" name="TextBox 48"/>
        <xdr:cNvSpPr txBox="1">
          <a:spLocks noChangeArrowheads="1"/>
        </xdr:cNvSpPr>
      </xdr:nvSpPr>
      <xdr:spPr>
        <a:xfrm>
          <a:off x="552450" y="533400"/>
          <a:ext cx="1143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 of array</a:t>
          </a:r>
        </a:p>
      </xdr:txBody>
    </xdr:sp>
    <xdr:clientData/>
  </xdr:twoCellAnchor>
  <xdr:twoCellAnchor>
    <xdr:from>
      <xdr:col>0</xdr:col>
      <xdr:colOff>295275</xdr:colOff>
      <xdr:row>14</xdr:row>
      <xdr:rowOff>161925</xdr:rowOff>
    </xdr:from>
    <xdr:to>
      <xdr:col>2</xdr:col>
      <xdr:colOff>495300</xdr:colOff>
      <xdr:row>16</xdr:row>
      <xdr:rowOff>123825</xdr:rowOff>
    </xdr:to>
    <xdr:sp>
      <xdr:nvSpPr>
        <xdr:cNvPr id="24" name="TextBox 49"/>
        <xdr:cNvSpPr txBox="1">
          <a:spLocks noChangeArrowheads="1"/>
        </xdr:cNvSpPr>
      </xdr:nvSpPr>
      <xdr:spPr>
        <a:xfrm>
          <a:off x="295275" y="2838450"/>
          <a:ext cx="1419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Bottom of array</a:t>
          </a:r>
        </a:p>
      </xdr:txBody>
    </xdr:sp>
    <xdr:clientData/>
  </xdr:twoCellAnchor>
  <xdr:twoCellAnchor>
    <xdr:from>
      <xdr:col>4</xdr:col>
      <xdr:colOff>95250</xdr:colOff>
      <xdr:row>15</xdr:row>
      <xdr:rowOff>104775</xdr:rowOff>
    </xdr:from>
    <xdr:to>
      <xdr:col>4</xdr:col>
      <xdr:colOff>285750</xdr:colOff>
      <xdr:row>16</xdr:row>
      <xdr:rowOff>85725</xdr:rowOff>
    </xdr:to>
    <xdr:sp>
      <xdr:nvSpPr>
        <xdr:cNvPr id="25" name="Cross 50"/>
        <xdr:cNvSpPr>
          <a:spLocks/>
        </xdr:cNvSpPr>
      </xdr:nvSpPr>
      <xdr:spPr>
        <a:xfrm>
          <a:off x="2276475" y="2971800"/>
          <a:ext cx="190500" cy="180975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180975</xdr:rowOff>
    </xdr:from>
    <xdr:to>
      <xdr:col>4</xdr:col>
      <xdr:colOff>285750</xdr:colOff>
      <xdr:row>12</xdr:row>
      <xdr:rowOff>9525</xdr:rowOff>
    </xdr:to>
    <xdr:sp>
      <xdr:nvSpPr>
        <xdr:cNvPr id="26" name="Cross 51"/>
        <xdr:cNvSpPr>
          <a:spLocks/>
        </xdr:cNvSpPr>
      </xdr:nvSpPr>
      <xdr:spPr>
        <a:xfrm>
          <a:off x="2266950" y="2095500"/>
          <a:ext cx="200025" cy="2095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104775</xdr:rowOff>
    </xdr:from>
    <xdr:to>
      <xdr:col>4</xdr:col>
      <xdr:colOff>266700</xdr:colOff>
      <xdr:row>7</xdr:row>
      <xdr:rowOff>95250</xdr:rowOff>
    </xdr:to>
    <xdr:sp>
      <xdr:nvSpPr>
        <xdr:cNvPr id="27" name="Cross 52"/>
        <xdr:cNvSpPr>
          <a:spLocks/>
        </xdr:cNvSpPr>
      </xdr:nvSpPr>
      <xdr:spPr>
        <a:xfrm>
          <a:off x="2266950" y="1257300"/>
          <a:ext cx="180975" cy="180975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4</xdr:col>
      <xdr:colOff>285750</xdr:colOff>
      <xdr:row>16</xdr:row>
      <xdr:rowOff>66675</xdr:rowOff>
    </xdr:to>
    <xdr:grpSp>
      <xdr:nvGrpSpPr>
        <xdr:cNvPr id="28" name="Group 59"/>
        <xdr:cNvGrpSpPr>
          <a:grpSpLocks/>
        </xdr:cNvGrpSpPr>
      </xdr:nvGrpSpPr>
      <xdr:grpSpPr>
        <a:xfrm>
          <a:off x="2257425" y="390525"/>
          <a:ext cx="209550" cy="2743200"/>
          <a:chOff x="2257479" y="397651"/>
          <a:chExt cx="210639" cy="2765836"/>
        </a:xfrm>
        <a:solidFill>
          <a:srgbClr val="FFFFFF"/>
        </a:solidFill>
      </xdr:grpSpPr>
      <xdr:sp>
        <xdr:nvSpPr>
          <xdr:cNvPr id="29" name="Cross 53"/>
          <xdr:cNvSpPr>
            <a:spLocks/>
          </xdr:cNvSpPr>
        </xdr:nvSpPr>
        <xdr:spPr>
          <a:xfrm>
            <a:off x="2257479" y="397651"/>
            <a:ext cx="191471" cy="17286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Cross 56"/>
          <xdr:cNvSpPr>
            <a:spLocks/>
          </xdr:cNvSpPr>
        </xdr:nvSpPr>
        <xdr:spPr>
          <a:xfrm>
            <a:off x="2276647" y="2990622"/>
            <a:ext cx="191471" cy="17286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Cross 57"/>
          <xdr:cNvSpPr>
            <a:spLocks/>
          </xdr:cNvSpPr>
        </xdr:nvSpPr>
        <xdr:spPr>
          <a:xfrm>
            <a:off x="2276647" y="2116618"/>
            <a:ext cx="181939" cy="18254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Cross 58"/>
          <xdr:cNvSpPr>
            <a:spLocks/>
          </xdr:cNvSpPr>
        </xdr:nvSpPr>
        <xdr:spPr>
          <a:xfrm>
            <a:off x="2267063" y="1261975"/>
            <a:ext cx="181939" cy="18254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2</xdr:row>
      <xdr:rowOff>9525</xdr:rowOff>
    </xdr:from>
    <xdr:to>
      <xdr:col>8</xdr:col>
      <xdr:colOff>304800</xdr:colOff>
      <xdr:row>16</xdr:row>
      <xdr:rowOff>66675</xdr:rowOff>
    </xdr:to>
    <xdr:grpSp>
      <xdr:nvGrpSpPr>
        <xdr:cNvPr id="33" name="Group 60"/>
        <xdr:cNvGrpSpPr>
          <a:grpSpLocks/>
        </xdr:cNvGrpSpPr>
      </xdr:nvGrpSpPr>
      <xdr:grpSpPr>
        <a:xfrm>
          <a:off x="3686175" y="390525"/>
          <a:ext cx="209550" cy="2743200"/>
          <a:chOff x="2257479" y="397651"/>
          <a:chExt cx="210639" cy="2765836"/>
        </a:xfrm>
        <a:solidFill>
          <a:srgbClr val="FFFFFF"/>
        </a:solidFill>
      </xdr:grpSpPr>
      <xdr:sp>
        <xdr:nvSpPr>
          <xdr:cNvPr id="34" name="Cross 61"/>
          <xdr:cNvSpPr>
            <a:spLocks/>
          </xdr:cNvSpPr>
        </xdr:nvSpPr>
        <xdr:spPr>
          <a:xfrm>
            <a:off x="2257479" y="397651"/>
            <a:ext cx="191471" cy="17286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Cross 62"/>
          <xdr:cNvSpPr>
            <a:spLocks/>
          </xdr:cNvSpPr>
        </xdr:nvSpPr>
        <xdr:spPr>
          <a:xfrm>
            <a:off x="2276647" y="2990622"/>
            <a:ext cx="191471" cy="17286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Cross 63"/>
          <xdr:cNvSpPr>
            <a:spLocks/>
          </xdr:cNvSpPr>
        </xdr:nvSpPr>
        <xdr:spPr>
          <a:xfrm>
            <a:off x="2276647" y="2116618"/>
            <a:ext cx="181939" cy="18254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Cross 64"/>
          <xdr:cNvSpPr>
            <a:spLocks/>
          </xdr:cNvSpPr>
        </xdr:nvSpPr>
        <xdr:spPr>
          <a:xfrm>
            <a:off x="2267063" y="1261975"/>
            <a:ext cx="181939" cy="18254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2</xdr:row>
      <xdr:rowOff>9525</xdr:rowOff>
    </xdr:from>
    <xdr:to>
      <xdr:col>12</xdr:col>
      <xdr:colOff>266700</xdr:colOff>
      <xdr:row>16</xdr:row>
      <xdr:rowOff>66675</xdr:rowOff>
    </xdr:to>
    <xdr:grpSp>
      <xdr:nvGrpSpPr>
        <xdr:cNvPr id="38" name="Group 65"/>
        <xdr:cNvGrpSpPr>
          <a:grpSpLocks/>
        </xdr:cNvGrpSpPr>
      </xdr:nvGrpSpPr>
      <xdr:grpSpPr>
        <a:xfrm>
          <a:off x="5057775" y="390525"/>
          <a:ext cx="209550" cy="2743200"/>
          <a:chOff x="2257479" y="397651"/>
          <a:chExt cx="210639" cy="2765836"/>
        </a:xfrm>
        <a:solidFill>
          <a:srgbClr val="FFFFFF"/>
        </a:solidFill>
      </xdr:grpSpPr>
      <xdr:sp>
        <xdr:nvSpPr>
          <xdr:cNvPr id="39" name="Cross 66"/>
          <xdr:cNvSpPr>
            <a:spLocks/>
          </xdr:cNvSpPr>
        </xdr:nvSpPr>
        <xdr:spPr>
          <a:xfrm>
            <a:off x="2257479" y="397651"/>
            <a:ext cx="191471" cy="17286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Cross 67"/>
          <xdr:cNvSpPr>
            <a:spLocks/>
          </xdr:cNvSpPr>
        </xdr:nvSpPr>
        <xdr:spPr>
          <a:xfrm>
            <a:off x="2276647" y="2990622"/>
            <a:ext cx="191471" cy="17286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Cross 68"/>
          <xdr:cNvSpPr>
            <a:spLocks/>
          </xdr:cNvSpPr>
        </xdr:nvSpPr>
        <xdr:spPr>
          <a:xfrm>
            <a:off x="2276647" y="2116618"/>
            <a:ext cx="181939" cy="18254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Cross 69"/>
          <xdr:cNvSpPr>
            <a:spLocks/>
          </xdr:cNvSpPr>
        </xdr:nvSpPr>
        <xdr:spPr>
          <a:xfrm>
            <a:off x="2267063" y="1261975"/>
            <a:ext cx="181939" cy="18254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76200</xdr:colOff>
      <xdr:row>2</xdr:row>
      <xdr:rowOff>9525</xdr:rowOff>
    </xdr:from>
    <xdr:to>
      <xdr:col>16</xdr:col>
      <xdr:colOff>285750</xdr:colOff>
      <xdr:row>16</xdr:row>
      <xdr:rowOff>66675</xdr:rowOff>
    </xdr:to>
    <xdr:grpSp>
      <xdr:nvGrpSpPr>
        <xdr:cNvPr id="43" name="Group 70"/>
        <xdr:cNvGrpSpPr>
          <a:grpSpLocks/>
        </xdr:cNvGrpSpPr>
      </xdr:nvGrpSpPr>
      <xdr:grpSpPr>
        <a:xfrm>
          <a:off x="6486525" y="390525"/>
          <a:ext cx="209550" cy="2743200"/>
          <a:chOff x="2257479" y="397651"/>
          <a:chExt cx="210639" cy="2765836"/>
        </a:xfrm>
        <a:solidFill>
          <a:srgbClr val="FFFFFF"/>
        </a:solidFill>
      </xdr:grpSpPr>
      <xdr:sp>
        <xdr:nvSpPr>
          <xdr:cNvPr id="44" name="Cross 71"/>
          <xdr:cNvSpPr>
            <a:spLocks/>
          </xdr:cNvSpPr>
        </xdr:nvSpPr>
        <xdr:spPr>
          <a:xfrm>
            <a:off x="2257479" y="397651"/>
            <a:ext cx="191471" cy="17286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Cross 72"/>
          <xdr:cNvSpPr>
            <a:spLocks/>
          </xdr:cNvSpPr>
        </xdr:nvSpPr>
        <xdr:spPr>
          <a:xfrm>
            <a:off x="2276647" y="2990622"/>
            <a:ext cx="191471" cy="17286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Cross 73"/>
          <xdr:cNvSpPr>
            <a:spLocks/>
          </xdr:cNvSpPr>
        </xdr:nvSpPr>
        <xdr:spPr>
          <a:xfrm>
            <a:off x="2276647" y="2116618"/>
            <a:ext cx="181939" cy="18254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Cross 74"/>
          <xdr:cNvSpPr>
            <a:spLocks/>
          </xdr:cNvSpPr>
        </xdr:nvSpPr>
        <xdr:spPr>
          <a:xfrm>
            <a:off x="2267063" y="1261975"/>
            <a:ext cx="181939" cy="182545"/>
          </a:xfrm>
          <a:prstGeom prst="plus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0</xdr:row>
      <xdr:rowOff>47625</xdr:rowOff>
    </xdr:from>
    <xdr:to>
      <xdr:col>21</xdr:col>
      <xdr:colOff>371475</xdr:colOff>
      <xdr:row>1</xdr:row>
      <xdr:rowOff>152400</xdr:rowOff>
    </xdr:to>
    <xdr:sp>
      <xdr:nvSpPr>
        <xdr:cNvPr id="48" name="TextBox 75"/>
        <xdr:cNvSpPr txBox="1">
          <a:spLocks noChangeArrowheads="1"/>
        </xdr:cNvSpPr>
      </xdr:nvSpPr>
      <xdr:spPr>
        <a:xfrm>
          <a:off x="7829550" y="47625"/>
          <a:ext cx="1485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Framing member</a:t>
          </a:r>
        </a:p>
      </xdr:txBody>
    </xdr:sp>
    <xdr:clientData/>
  </xdr:twoCellAnchor>
  <xdr:twoCellAnchor>
    <xdr:from>
      <xdr:col>19</xdr:col>
      <xdr:colOff>95250</xdr:colOff>
      <xdr:row>2</xdr:row>
      <xdr:rowOff>95250</xdr:rowOff>
    </xdr:from>
    <xdr:to>
      <xdr:col>20</xdr:col>
      <xdr:colOff>381000</xdr:colOff>
      <xdr:row>3</xdr:row>
      <xdr:rowOff>171450</xdr:rowOff>
    </xdr:to>
    <xdr:sp>
      <xdr:nvSpPr>
        <xdr:cNvPr id="49" name="TextBox 76"/>
        <xdr:cNvSpPr txBox="1">
          <a:spLocks noChangeArrowheads="1"/>
        </xdr:cNvSpPr>
      </xdr:nvSpPr>
      <xdr:spPr>
        <a:xfrm>
          <a:off x="7820025" y="476250"/>
          <a:ext cx="895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</a:t>
          </a:r>
        </a:p>
      </xdr:txBody>
    </xdr:sp>
    <xdr:clientData/>
  </xdr:twoCellAnchor>
  <xdr:twoCellAnchor>
    <xdr:from>
      <xdr:col>16</xdr:col>
      <xdr:colOff>257175</xdr:colOff>
      <xdr:row>2</xdr:row>
      <xdr:rowOff>85725</xdr:rowOff>
    </xdr:from>
    <xdr:to>
      <xdr:col>19</xdr:col>
      <xdr:colOff>95250</xdr:colOff>
      <xdr:row>3</xdr:row>
      <xdr:rowOff>38100</xdr:rowOff>
    </xdr:to>
    <xdr:sp>
      <xdr:nvSpPr>
        <xdr:cNvPr id="50" name="Elbow Connector 78"/>
        <xdr:cNvSpPr>
          <a:spLocks/>
        </xdr:cNvSpPr>
      </xdr:nvSpPr>
      <xdr:spPr>
        <a:xfrm rot="10800000">
          <a:off x="6667500" y="466725"/>
          <a:ext cx="1152525" cy="1428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209550</xdr:colOff>
      <xdr:row>1</xdr:row>
      <xdr:rowOff>0</xdr:rowOff>
    </xdr:from>
    <xdr:to>
      <xdr:col>19</xdr:col>
      <xdr:colOff>104775</xdr:colOff>
      <xdr:row>2</xdr:row>
      <xdr:rowOff>9525</xdr:rowOff>
    </xdr:to>
    <xdr:sp>
      <xdr:nvSpPr>
        <xdr:cNvPr id="51" name="Elbow Connector 80"/>
        <xdr:cNvSpPr>
          <a:spLocks/>
        </xdr:cNvSpPr>
      </xdr:nvSpPr>
      <xdr:spPr>
        <a:xfrm rot="10800000" flipV="1">
          <a:off x="6972300" y="190500"/>
          <a:ext cx="8572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31</xdr:row>
      <xdr:rowOff>133350</xdr:rowOff>
    </xdr:from>
    <xdr:to>
      <xdr:col>17</xdr:col>
      <xdr:colOff>219075</xdr:colOff>
      <xdr:row>33</xdr:row>
      <xdr:rowOff>38100</xdr:rowOff>
    </xdr:to>
    <xdr:sp>
      <xdr:nvSpPr>
        <xdr:cNvPr id="52" name="TextBox 81"/>
        <xdr:cNvSpPr txBox="1">
          <a:spLocks noChangeArrowheads="1"/>
        </xdr:cNvSpPr>
      </xdr:nvSpPr>
      <xdr:spPr>
        <a:xfrm>
          <a:off x="5486400" y="6057900"/>
          <a:ext cx="1495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Framing member</a:t>
          </a:r>
        </a:p>
      </xdr:txBody>
    </xdr:sp>
    <xdr:clientData/>
  </xdr:twoCellAnchor>
  <xdr:twoCellAnchor>
    <xdr:from>
      <xdr:col>9</xdr:col>
      <xdr:colOff>66675</xdr:colOff>
      <xdr:row>34</xdr:row>
      <xdr:rowOff>38100</xdr:rowOff>
    </xdr:from>
    <xdr:to>
      <xdr:col>11</xdr:col>
      <xdr:colOff>238125</xdr:colOff>
      <xdr:row>35</xdr:row>
      <xdr:rowOff>114300</xdr:rowOff>
    </xdr:to>
    <xdr:sp>
      <xdr:nvSpPr>
        <xdr:cNvPr id="53" name="TextBox 82"/>
        <xdr:cNvSpPr txBox="1">
          <a:spLocks noChangeArrowheads="1"/>
        </xdr:cNvSpPr>
      </xdr:nvSpPr>
      <xdr:spPr>
        <a:xfrm>
          <a:off x="4010025" y="6534150"/>
          <a:ext cx="876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</a:t>
          </a:r>
        </a:p>
      </xdr:txBody>
    </xdr:sp>
    <xdr:clientData/>
  </xdr:twoCellAnchor>
  <xdr:twoCellAnchor>
    <xdr:from>
      <xdr:col>12</xdr:col>
      <xdr:colOff>9525</xdr:colOff>
      <xdr:row>31</xdr:row>
      <xdr:rowOff>114300</xdr:rowOff>
    </xdr:from>
    <xdr:to>
      <xdr:col>12</xdr:col>
      <xdr:colOff>190500</xdr:colOff>
      <xdr:row>32</xdr:row>
      <xdr:rowOff>76200</xdr:rowOff>
    </xdr:to>
    <xdr:sp>
      <xdr:nvSpPr>
        <xdr:cNvPr id="54" name="Straight Arrow Connector 91"/>
        <xdr:cNvSpPr>
          <a:spLocks/>
        </xdr:cNvSpPr>
      </xdr:nvSpPr>
      <xdr:spPr>
        <a:xfrm>
          <a:off x="5010150" y="6038850"/>
          <a:ext cx="180975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32</xdr:row>
      <xdr:rowOff>76200</xdr:rowOff>
    </xdr:from>
    <xdr:to>
      <xdr:col>13</xdr:col>
      <xdr:colOff>133350</xdr:colOff>
      <xdr:row>32</xdr:row>
      <xdr:rowOff>85725</xdr:rowOff>
    </xdr:to>
    <xdr:sp>
      <xdr:nvSpPr>
        <xdr:cNvPr id="55" name="Straight Connector 93"/>
        <xdr:cNvSpPr>
          <a:spLocks/>
        </xdr:cNvSpPr>
      </xdr:nvSpPr>
      <xdr:spPr>
        <a:xfrm rot="10800000">
          <a:off x="5181600" y="6191250"/>
          <a:ext cx="3048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34</xdr:row>
      <xdr:rowOff>171450</xdr:rowOff>
    </xdr:from>
    <xdr:to>
      <xdr:col>9</xdr:col>
      <xdr:colOff>66675</xdr:colOff>
      <xdr:row>34</xdr:row>
      <xdr:rowOff>171450</xdr:rowOff>
    </xdr:to>
    <xdr:sp>
      <xdr:nvSpPr>
        <xdr:cNvPr id="56" name="Straight Connector 99"/>
        <xdr:cNvSpPr>
          <a:spLocks/>
        </xdr:cNvSpPr>
      </xdr:nvSpPr>
      <xdr:spPr>
        <a:xfrm rot="10800000" flipV="1">
          <a:off x="3752850" y="6667500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32</xdr:row>
      <xdr:rowOff>142875</xdr:rowOff>
    </xdr:from>
    <xdr:to>
      <xdr:col>8</xdr:col>
      <xdr:colOff>161925</xdr:colOff>
      <xdr:row>34</xdr:row>
      <xdr:rowOff>171450</xdr:rowOff>
    </xdr:to>
    <xdr:sp>
      <xdr:nvSpPr>
        <xdr:cNvPr id="57" name="Straight Arrow Connector 101"/>
        <xdr:cNvSpPr>
          <a:spLocks/>
        </xdr:cNvSpPr>
      </xdr:nvSpPr>
      <xdr:spPr>
        <a:xfrm rot="16200000" flipV="1">
          <a:off x="3429000" y="6257925"/>
          <a:ext cx="323850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7</xdr:row>
      <xdr:rowOff>9525</xdr:rowOff>
    </xdr:from>
    <xdr:to>
      <xdr:col>2</xdr:col>
      <xdr:colOff>523875</xdr:colOff>
      <xdr:row>11</xdr:row>
      <xdr:rowOff>104775</xdr:rowOff>
    </xdr:to>
    <xdr:sp>
      <xdr:nvSpPr>
        <xdr:cNvPr id="58" name="Left Brace 102"/>
        <xdr:cNvSpPr>
          <a:spLocks/>
        </xdr:cNvSpPr>
      </xdr:nvSpPr>
      <xdr:spPr>
        <a:xfrm>
          <a:off x="1438275" y="1352550"/>
          <a:ext cx="304800" cy="8572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2</xdr:col>
      <xdr:colOff>219075</xdr:colOff>
      <xdr:row>11</xdr:row>
      <xdr:rowOff>161925</xdr:rowOff>
    </xdr:to>
    <xdr:sp>
      <xdr:nvSpPr>
        <xdr:cNvPr id="59" name="TextBox 103"/>
        <xdr:cNvSpPr txBox="1">
          <a:spLocks noChangeArrowheads="1"/>
        </xdr:cNvSpPr>
      </xdr:nvSpPr>
      <xdr:spPr>
        <a:xfrm>
          <a:off x="85725" y="1533525"/>
          <a:ext cx="13525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 spacing front to back</a:t>
          </a:r>
        </a:p>
      </xdr:txBody>
    </xdr:sp>
    <xdr:clientData/>
  </xdr:twoCellAnchor>
  <xdr:twoCellAnchor>
    <xdr:from>
      <xdr:col>4</xdr:col>
      <xdr:colOff>200025</xdr:colOff>
      <xdr:row>16</xdr:row>
      <xdr:rowOff>142875</xdr:rowOff>
    </xdr:from>
    <xdr:to>
      <xdr:col>8</xdr:col>
      <xdr:colOff>200025</xdr:colOff>
      <xdr:row>19</xdr:row>
      <xdr:rowOff>85725</xdr:rowOff>
    </xdr:to>
    <xdr:sp>
      <xdr:nvSpPr>
        <xdr:cNvPr id="60" name="Right Brace 104"/>
        <xdr:cNvSpPr>
          <a:spLocks/>
        </xdr:cNvSpPr>
      </xdr:nvSpPr>
      <xdr:spPr>
        <a:xfrm rot="5400000">
          <a:off x="2381250" y="3209925"/>
          <a:ext cx="1409700" cy="514350"/>
        </a:xfrm>
        <a:prstGeom prst="rightBrace">
          <a:avLst>
            <a:gd name="adj1" fmla="val -46986"/>
            <a:gd name="adj2" fmla="val -99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21</xdr:row>
      <xdr:rowOff>66675</xdr:rowOff>
    </xdr:from>
    <xdr:to>
      <xdr:col>5</xdr:col>
      <xdr:colOff>19050</xdr:colOff>
      <xdr:row>23</xdr:row>
      <xdr:rowOff>38100</xdr:rowOff>
    </xdr:to>
    <xdr:sp>
      <xdr:nvSpPr>
        <xdr:cNvPr id="61" name="TextBox 105"/>
        <xdr:cNvSpPr txBox="1">
          <a:spLocks noChangeArrowheads="1"/>
        </xdr:cNvSpPr>
      </xdr:nvSpPr>
      <xdr:spPr>
        <a:xfrm>
          <a:off x="352425" y="4086225"/>
          <a:ext cx="2200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 spacing side to side</a:t>
          </a:r>
        </a:p>
      </xdr:txBody>
    </xdr:sp>
    <xdr:clientData/>
  </xdr:twoCellAnchor>
  <xdr:twoCellAnchor>
    <xdr:from>
      <xdr:col>5</xdr:col>
      <xdr:colOff>19050</xdr:colOff>
      <xdr:row>19</xdr:row>
      <xdr:rowOff>95250</xdr:rowOff>
    </xdr:from>
    <xdr:to>
      <xdr:col>6</xdr:col>
      <xdr:colOff>209550</xdr:colOff>
      <xdr:row>22</xdr:row>
      <xdr:rowOff>66675</xdr:rowOff>
    </xdr:to>
    <xdr:sp>
      <xdr:nvSpPr>
        <xdr:cNvPr id="62" name="Elbow Connector 107"/>
        <xdr:cNvSpPr>
          <a:spLocks/>
        </xdr:cNvSpPr>
      </xdr:nvSpPr>
      <xdr:spPr>
        <a:xfrm flipV="1">
          <a:off x="2552700" y="3733800"/>
          <a:ext cx="542925" cy="542925"/>
        </a:xfrm>
        <a:prstGeom prst="bentConnector3">
          <a:avLst>
            <a:gd name="adj" fmla="val 17504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21</xdr:row>
      <xdr:rowOff>66675</xdr:rowOff>
    </xdr:from>
    <xdr:to>
      <xdr:col>11</xdr:col>
      <xdr:colOff>171450</xdr:colOff>
      <xdr:row>22</xdr:row>
      <xdr:rowOff>171450</xdr:rowOff>
    </xdr:to>
    <xdr:sp>
      <xdr:nvSpPr>
        <xdr:cNvPr id="63" name="Right Brace 115"/>
        <xdr:cNvSpPr>
          <a:spLocks/>
        </xdr:cNvSpPr>
      </xdr:nvSpPr>
      <xdr:spPr>
        <a:xfrm rot="5400000">
          <a:off x="4133850" y="4086225"/>
          <a:ext cx="685800" cy="2952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66675</xdr:rowOff>
    </xdr:from>
    <xdr:to>
      <xdr:col>17</xdr:col>
      <xdr:colOff>180975</xdr:colOff>
      <xdr:row>24</xdr:row>
      <xdr:rowOff>38100</xdr:rowOff>
    </xdr:to>
    <xdr:sp>
      <xdr:nvSpPr>
        <xdr:cNvPr id="64" name="TextBox 116"/>
        <xdr:cNvSpPr txBox="1">
          <a:spLocks noChangeArrowheads="1"/>
        </xdr:cNvSpPr>
      </xdr:nvSpPr>
      <xdr:spPr>
        <a:xfrm>
          <a:off x="4819650" y="4276725"/>
          <a:ext cx="2124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Framing member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spacing</a:t>
          </a:r>
        </a:p>
      </xdr:txBody>
    </xdr:sp>
    <xdr:clientData/>
  </xdr:twoCellAnchor>
  <xdr:twoCellAnchor>
    <xdr:from>
      <xdr:col>10</xdr:col>
      <xdr:colOff>180975</xdr:colOff>
      <xdr:row>22</xdr:row>
      <xdr:rowOff>171450</xdr:rowOff>
    </xdr:from>
    <xdr:to>
      <xdr:col>11</xdr:col>
      <xdr:colOff>171450</xdr:colOff>
      <xdr:row>23</xdr:row>
      <xdr:rowOff>47625</xdr:rowOff>
    </xdr:to>
    <xdr:sp>
      <xdr:nvSpPr>
        <xdr:cNvPr id="65" name="Shape 118"/>
        <xdr:cNvSpPr>
          <a:spLocks/>
        </xdr:cNvSpPr>
      </xdr:nvSpPr>
      <xdr:spPr>
        <a:xfrm rot="16200000" flipH="1">
          <a:off x="4476750" y="4381500"/>
          <a:ext cx="342900" cy="66675"/>
        </a:xfrm>
        <a:prstGeom prst="bentConnector4">
          <a:avLst>
            <a:gd name="adj1" fmla="val -36805"/>
            <a:gd name="adj2" fmla="val 215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12</xdr:row>
      <xdr:rowOff>123825</xdr:rowOff>
    </xdr:from>
    <xdr:to>
      <xdr:col>6</xdr:col>
      <xdr:colOff>209550</xdr:colOff>
      <xdr:row>16</xdr:row>
      <xdr:rowOff>57150</xdr:rowOff>
    </xdr:to>
    <xdr:sp>
      <xdr:nvSpPr>
        <xdr:cNvPr id="1" name="Rectangle 44"/>
        <xdr:cNvSpPr>
          <a:spLocks/>
        </xdr:cNvSpPr>
      </xdr:nvSpPr>
      <xdr:spPr>
        <a:xfrm>
          <a:off x="2362200" y="2409825"/>
          <a:ext cx="1504950" cy="695325"/>
        </a:xfrm>
        <a:prstGeom prst="rect">
          <a:avLst/>
        </a:prstGeom>
        <a:gradFill rotWithShape="1">
          <a:gsLst>
            <a:gs pos="22000">
              <a:srgbClr val="B9CDE5"/>
            </a:gs>
            <a:gs pos="28000">
              <a:srgbClr val="95B3D7"/>
            </a:gs>
            <a:gs pos="63000">
              <a:srgbClr val="B9CDE5"/>
            </a:gs>
            <a:gs pos="63000">
              <a:srgbClr val="B9CDE5"/>
            </a:gs>
            <a:gs pos="66000">
              <a:srgbClr val="B9CDE5"/>
            </a:gs>
            <a:gs pos="100000">
              <a:srgbClr val="B9CDE5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114300</xdr:rowOff>
    </xdr:from>
    <xdr:to>
      <xdr:col>2</xdr:col>
      <xdr:colOff>266700</xdr:colOff>
      <xdr:row>24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438275" y="876300"/>
          <a:ext cx="47625" cy="3705225"/>
        </a:xfrm>
        <a:prstGeom prst="rect">
          <a:avLst/>
        </a:prstGeom>
        <a:blipFill>
          <a:blip r:embed="rId1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4</xdr:row>
      <xdr:rowOff>142875</xdr:rowOff>
    </xdr:from>
    <xdr:to>
      <xdr:col>9</xdr:col>
      <xdr:colOff>361950</xdr:colOff>
      <xdr:row>24</xdr:row>
      <xdr:rowOff>38100</xdr:rowOff>
    </xdr:to>
    <xdr:sp>
      <xdr:nvSpPr>
        <xdr:cNvPr id="3" name="Rectangle 2"/>
        <xdr:cNvSpPr>
          <a:spLocks/>
        </xdr:cNvSpPr>
      </xdr:nvSpPr>
      <xdr:spPr>
        <a:xfrm>
          <a:off x="5810250" y="904875"/>
          <a:ext cx="38100" cy="3705225"/>
        </a:xfrm>
        <a:prstGeom prst="rect">
          <a:avLst/>
        </a:prstGeom>
        <a:blipFill>
          <a:blip r:embed="rId2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4</xdr:row>
      <xdr:rowOff>142875</xdr:rowOff>
    </xdr:from>
    <xdr:to>
      <xdr:col>3</xdr:col>
      <xdr:colOff>390525</xdr:colOff>
      <xdr:row>24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2152650" y="904875"/>
          <a:ext cx="66675" cy="3705225"/>
        </a:xfrm>
        <a:prstGeom prst="rect">
          <a:avLst/>
        </a:prstGeom>
        <a:blipFill>
          <a:blip r:embed="rId3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4</xdr:row>
      <xdr:rowOff>142875</xdr:rowOff>
    </xdr:from>
    <xdr:to>
      <xdr:col>4</xdr:col>
      <xdr:colOff>495300</xdr:colOff>
      <xdr:row>24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2876550" y="904875"/>
          <a:ext cx="57150" cy="3705225"/>
        </a:xfrm>
        <a:prstGeom prst="rect">
          <a:avLst/>
        </a:prstGeom>
        <a:blipFill>
          <a:blip r:embed="rId4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4</xdr:row>
      <xdr:rowOff>123825</xdr:rowOff>
    </xdr:from>
    <xdr:to>
      <xdr:col>8</xdr:col>
      <xdr:colOff>285750</xdr:colOff>
      <xdr:row>24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5105400" y="885825"/>
          <a:ext cx="57150" cy="3714750"/>
        </a:xfrm>
        <a:prstGeom prst="rect">
          <a:avLst/>
        </a:prstGeom>
        <a:blipFill>
          <a:blip r:embed="rId5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4</xdr:row>
      <xdr:rowOff>142875</xdr:rowOff>
    </xdr:from>
    <xdr:to>
      <xdr:col>6</xdr:col>
      <xdr:colOff>28575</xdr:colOff>
      <xdr:row>24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3629025" y="904875"/>
          <a:ext cx="57150" cy="3705225"/>
        </a:xfrm>
        <a:prstGeom prst="rect">
          <a:avLst/>
        </a:prstGeom>
        <a:blipFill>
          <a:blip r:embed="rId6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123825</xdr:rowOff>
    </xdr:from>
    <xdr:to>
      <xdr:col>7</xdr:col>
      <xdr:colOff>114300</xdr:colOff>
      <xdr:row>24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4333875" y="885825"/>
          <a:ext cx="47625" cy="3695700"/>
        </a:xfrm>
        <a:prstGeom prst="rect">
          <a:avLst/>
        </a:prstGeom>
        <a:blipFill>
          <a:blip r:embed="rId7">
            <a:alphaModFix amt="55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5</xdr:row>
      <xdr:rowOff>104775</xdr:rowOff>
    </xdr:from>
    <xdr:to>
      <xdr:col>3</xdr:col>
      <xdr:colOff>95250</xdr:colOff>
      <xdr:row>6</xdr:row>
      <xdr:rowOff>76200</xdr:rowOff>
    </xdr:to>
    <xdr:sp>
      <xdr:nvSpPr>
        <xdr:cNvPr id="9" name="Cross 10"/>
        <xdr:cNvSpPr>
          <a:spLocks/>
        </xdr:cNvSpPr>
      </xdr:nvSpPr>
      <xdr:spPr>
        <a:xfrm>
          <a:off x="1743075" y="1057275"/>
          <a:ext cx="180975" cy="161925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18</xdr:row>
      <xdr:rowOff>142875</xdr:rowOff>
    </xdr:from>
    <xdr:to>
      <xdr:col>3</xdr:col>
      <xdr:colOff>85725</xdr:colOff>
      <xdr:row>19</xdr:row>
      <xdr:rowOff>123825</xdr:rowOff>
    </xdr:to>
    <xdr:sp>
      <xdr:nvSpPr>
        <xdr:cNvPr id="10" name="Cross 11"/>
        <xdr:cNvSpPr>
          <a:spLocks/>
        </xdr:cNvSpPr>
      </xdr:nvSpPr>
      <xdr:spPr>
        <a:xfrm>
          <a:off x="1733550" y="3571875"/>
          <a:ext cx="180975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13</xdr:row>
      <xdr:rowOff>19050</xdr:rowOff>
    </xdr:from>
    <xdr:to>
      <xdr:col>3</xdr:col>
      <xdr:colOff>85725</xdr:colOff>
      <xdr:row>14</xdr:row>
      <xdr:rowOff>0</xdr:rowOff>
    </xdr:to>
    <xdr:sp>
      <xdr:nvSpPr>
        <xdr:cNvPr id="11" name="Cross 12"/>
        <xdr:cNvSpPr>
          <a:spLocks/>
        </xdr:cNvSpPr>
      </xdr:nvSpPr>
      <xdr:spPr>
        <a:xfrm>
          <a:off x="1733550" y="2495550"/>
          <a:ext cx="180975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11</xdr:row>
      <xdr:rowOff>47625</xdr:rowOff>
    </xdr:from>
    <xdr:to>
      <xdr:col>3</xdr:col>
      <xdr:colOff>85725</xdr:colOff>
      <xdr:row>12</xdr:row>
      <xdr:rowOff>28575</xdr:rowOff>
    </xdr:to>
    <xdr:sp>
      <xdr:nvSpPr>
        <xdr:cNvPr id="12" name="Cross 13"/>
        <xdr:cNvSpPr>
          <a:spLocks/>
        </xdr:cNvSpPr>
      </xdr:nvSpPr>
      <xdr:spPr>
        <a:xfrm>
          <a:off x="1733550" y="2143125"/>
          <a:ext cx="180975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104775</xdr:rowOff>
    </xdr:from>
    <xdr:to>
      <xdr:col>4</xdr:col>
      <xdr:colOff>552450</xdr:colOff>
      <xdr:row>6</xdr:row>
      <xdr:rowOff>76200</xdr:rowOff>
    </xdr:to>
    <xdr:sp>
      <xdr:nvSpPr>
        <xdr:cNvPr id="13" name="Cross 15"/>
        <xdr:cNvSpPr>
          <a:spLocks/>
        </xdr:cNvSpPr>
      </xdr:nvSpPr>
      <xdr:spPr>
        <a:xfrm>
          <a:off x="2800350" y="1057275"/>
          <a:ext cx="190500" cy="161925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18</xdr:row>
      <xdr:rowOff>142875</xdr:rowOff>
    </xdr:from>
    <xdr:to>
      <xdr:col>4</xdr:col>
      <xdr:colOff>552450</xdr:colOff>
      <xdr:row>19</xdr:row>
      <xdr:rowOff>123825</xdr:rowOff>
    </xdr:to>
    <xdr:sp>
      <xdr:nvSpPr>
        <xdr:cNvPr id="14" name="Cross 16"/>
        <xdr:cNvSpPr>
          <a:spLocks/>
        </xdr:cNvSpPr>
      </xdr:nvSpPr>
      <xdr:spPr>
        <a:xfrm>
          <a:off x="2800350" y="3571875"/>
          <a:ext cx="190500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13</xdr:row>
      <xdr:rowOff>19050</xdr:rowOff>
    </xdr:from>
    <xdr:to>
      <xdr:col>4</xdr:col>
      <xdr:colOff>571500</xdr:colOff>
      <xdr:row>14</xdr:row>
      <xdr:rowOff>0</xdr:rowOff>
    </xdr:to>
    <xdr:sp>
      <xdr:nvSpPr>
        <xdr:cNvPr id="15" name="Cross 17"/>
        <xdr:cNvSpPr>
          <a:spLocks/>
        </xdr:cNvSpPr>
      </xdr:nvSpPr>
      <xdr:spPr>
        <a:xfrm>
          <a:off x="2800350" y="2495550"/>
          <a:ext cx="209550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11</xdr:row>
      <xdr:rowOff>47625</xdr:rowOff>
    </xdr:from>
    <xdr:to>
      <xdr:col>4</xdr:col>
      <xdr:colOff>552450</xdr:colOff>
      <xdr:row>12</xdr:row>
      <xdr:rowOff>28575</xdr:rowOff>
    </xdr:to>
    <xdr:sp>
      <xdr:nvSpPr>
        <xdr:cNvPr id="16" name="Cross 18"/>
        <xdr:cNvSpPr>
          <a:spLocks/>
        </xdr:cNvSpPr>
      </xdr:nvSpPr>
      <xdr:spPr>
        <a:xfrm>
          <a:off x="2800350" y="2143125"/>
          <a:ext cx="190500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5</xdr:row>
      <xdr:rowOff>104775</xdr:rowOff>
    </xdr:from>
    <xdr:to>
      <xdr:col>7</xdr:col>
      <xdr:colOff>552450</xdr:colOff>
      <xdr:row>6</xdr:row>
      <xdr:rowOff>76200</xdr:rowOff>
    </xdr:to>
    <xdr:sp>
      <xdr:nvSpPr>
        <xdr:cNvPr id="17" name="Cross 20"/>
        <xdr:cNvSpPr>
          <a:spLocks/>
        </xdr:cNvSpPr>
      </xdr:nvSpPr>
      <xdr:spPr>
        <a:xfrm>
          <a:off x="4629150" y="1057275"/>
          <a:ext cx="190500" cy="161925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142875</xdr:rowOff>
    </xdr:from>
    <xdr:to>
      <xdr:col>7</xdr:col>
      <xdr:colOff>561975</xdr:colOff>
      <xdr:row>19</xdr:row>
      <xdr:rowOff>123825</xdr:rowOff>
    </xdr:to>
    <xdr:sp>
      <xdr:nvSpPr>
        <xdr:cNvPr id="18" name="Cross 21"/>
        <xdr:cNvSpPr>
          <a:spLocks/>
        </xdr:cNvSpPr>
      </xdr:nvSpPr>
      <xdr:spPr>
        <a:xfrm>
          <a:off x="4638675" y="3571875"/>
          <a:ext cx="190500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13</xdr:row>
      <xdr:rowOff>19050</xdr:rowOff>
    </xdr:from>
    <xdr:to>
      <xdr:col>7</xdr:col>
      <xdr:colOff>552450</xdr:colOff>
      <xdr:row>14</xdr:row>
      <xdr:rowOff>0</xdr:rowOff>
    </xdr:to>
    <xdr:sp>
      <xdr:nvSpPr>
        <xdr:cNvPr id="19" name="Cross 22"/>
        <xdr:cNvSpPr>
          <a:spLocks/>
        </xdr:cNvSpPr>
      </xdr:nvSpPr>
      <xdr:spPr>
        <a:xfrm>
          <a:off x="4629150" y="2495550"/>
          <a:ext cx="190500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11</xdr:row>
      <xdr:rowOff>47625</xdr:rowOff>
    </xdr:from>
    <xdr:to>
      <xdr:col>7</xdr:col>
      <xdr:colOff>552450</xdr:colOff>
      <xdr:row>12</xdr:row>
      <xdr:rowOff>28575</xdr:rowOff>
    </xdr:to>
    <xdr:sp>
      <xdr:nvSpPr>
        <xdr:cNvPr id="20" name="Cross 23"/>
        <xdr:cNvSpPr>
          <a:spLocks/>
        </xdr:cNvSpPr>
      </xdr:nvSpPr>
      <xdr:spPr>
        <a:xfrm>
          <a:off x="4629150" y="2143125"/>
          <a:ext cx="190500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114300</xdr:rowOff>
    </xdr:from>
    <xdr:to>
      <xdr:col>9</xdr:col>
      <xdr:colOff>438150</xdr:colOff>
      <xdr:row>6</xdr:row>
      <xdr:rowOff>85725</xdr:rowOff>
    </xdr:to>
    <xdr:sp>
      <xdr:nvSpPr>
        <xdr:cNvPr id="21" name="Cross 25"/>
        <xdr:cNvSpPr>
          <a:spLocks/>
        </xdr:cNvSpPr>
      </xdr:nvSpPr>
      <xdr:spPr>
        <a:xfrm>
          <a:off x="5734050" y="1066800"/>
          <a:ext cx="190500" cy="161925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18</xdr:row>
      <xdr:rowOff>152400</xdr:rowOff>
    </xdr:from>
    <xdr:to>
      <xdr:col>9</xdr:col>
      <xdr:colOff>466725</xdr:colOff>
      <xdr:row>19</xdr:row>
      <xdr:rowOff>123825</xdr:rowOff>
    </xdr:to>
    <xdr:sp>
      <xdr:nvSpPr>
        <xdr:cNvPr id="22" name="Cross 26"/>
        <xdr:cNvSpPr>
          <a:spLocks/>
        </xdr:cNvSpPr>
      </xdr:nvSpPr>
      <xdr:spPr>
        <a:xfrm>
          <a:off x="5753100" y="3581400"/>
          <a:ext cx="200025" cy="161925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28575</xdr:rowOff>
    </xdr:from>
    <xdr:to>
      <xdr:col>9</xdr:col>
      <xdr:colOff>447675</xdr:colOff>
      <xdr:row>14</xdr:row>
      <xdr:rowOff>9525</xdr:rowOff>
    </xdr:to>
    <xdr:sp>
      <xdr:nvSpPr>
        <xdr:cNvPr id="23" name="Cross 27"/>
        <xdr:cNvSpPr>
          <a:spLocks/>
        </xdr:cNvSpPr>
      </xdr:nvSpPr>
      <xdr:spPr>
        <a:xfrm>
          <a:off x="5734050" y="2505075"/>
          <a:ext cx="200025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57150</xdr:rowOff>
    </xdr:from>
    <xdr:to>
      <xdr:col>9</xdr:col>
      <xdr:colOff>438150</xdr:colOff>
      <xdr:row>12</xdr:row>
      <xdr:rowOff>38100</xdr:rowOff>
    </xdr:to>
    <xdr:sp>
      <xdr:nvSpPr>
        <xdr:cNvPr id="24" name="Cross 28"/>
        <xdr:cNvSpPr>
          <a:spLocks/>
        </xdr:cNvSpPr>
      </xdr:nvSpPr>
      <xdr:spPr>
        <a:xfrm>
          <a:off x="5734050" y="2152650"/>
          <a:ext cx="190500" cy="171450"/>
        </a:xfrm>
        <a:prstGeom prst="plu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123825</xdr:rowOff>
    </xdr:from>
    <xdr:to>
      <xdr:col>6</xdr:col>
      <xdr:colOff>552450</xdr:colOff>
      <xdr:row>11</xdr:row>
      <xdr:rowOff>133350</xdr:rowOff>
    </xdr:to>
    <xdr:sp>
      <xdr:nvSpPr>
        <xdr:cNvPr id="25" name="Straight Connector 46"/>
        <xdr:cNvSpPr>
          <a:spLocks/>
        </xdr:cNvSpPr>
      </xdr:nvSpPr>
      <xdr:spPr>
        <a:xfrm flipV="1">
          <a:off x="2476500" y="2219325"/>
          <a:ext cx="1733550" cy="9525"/>
        </a:xfrm>
        <a:prstGeom prst="line">
          <a:avLst/>
        </a:prstGeom>
        <a:noFill/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6</xdr:col>
      <xdr:colOff>552450</xdr:colOff>
      <xdr:row>13</xdr:row>
      <xdr:rowOff>104775</xdr:rowOff>
    </xdr:to>
    <xdr:sp>
      <xdr:nvSpPr>
        <xdr:cNvPr id="26" name="Straight Connector 49"/>
        <xdr:cNvSpPr>
          <a:spLocks/>
        </xdr:cNvSpPr>
      </xdr:nvSpPr>
      <xdr:spPr>
        <a:xfrm flipV="1">
          <a:off x="2476500" y="2552700"/>
          <a:ext cx="1733550" cy="28575"/>
        </a:xfrm>
        <a:prstGeom prst="line">
          <a:avLst/>
        </a:prstGeom>
        <a:noFill/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19050</xdr:rowOff>
    </xdr:from>
    <xdr:to>
      <xdr:col>6</xdr:col>
      <xdr:colOff>552450</xdr:colOff>
      <xdr:row>19</xdr:row>
      <xdr:rowOff>28575</xdr:rowOff>
    </xdr:to>
    <xdr:sp>
      <xdr:nvSpPr>
        <xdr:cNvPr id="27" name="Straight Connector 50"/>
        <xdr:cNvSpPr>
          <a:spLocks/>
        </xdr:cNvSpPr>
      </xdr:nvSpPr>
      <xdr:spPr>
        <a:xfrm flipV="1">
          <a:off x="2486025" y="3638550"/>
          <a:ext cx="1724025" cy="9525"/>
        </a:xfrm>
        <a:prstGeom prst="line">
          <a:avLst/>
        </a:prstGeom>
        <a:noFill/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13</xdr:row>
      <xdr:rowOff>76200</xdr:rowOff>
    </xdr:from>
    <xdr:to>
      <xdr:col>6</xdr:col>
      <xdr:colOff>476250</xdr:colOff>
      <xdr:row>19</xdr:row>
      <xdr:rowOff>19050</xdr:rowOff>
    </xdr:to>
    <xdr:sp>
      <xdr:nvSpPr>
        <xdr:cNvPr id="28" name="Straight Connector 55"/>
        <xdr:cNvSpPr>
          <a:spLocks/>
        </xdr:cNvSpPr>
      </xdr:nvSpPr>
      <xdr:spPr>
        <a:xfrm rot="5400000" flipH="1" flipV="1">
          <a:off x="4133850" y="25527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11</xdr:row>
      <xdr:rowOff>123825</xdr:rowOff>
    </xdr:from>
    <xdr:to>
      <xdr:col>6</xdr:col>
      <xdr:colOff>485775</xdr:colOff>
      <xdr:row>13</xdr:row>
      <xdr:rowOff>76200</xdr:rowOff>
    </xdr:to>
    <xdr:sp>
      <xdr:nvSpPr>
        <xdr:cNvPr id="29" name="Straight Connector 57"/>
        <xdr:cNvSpPr>
          <a:spLocks/>
        </xdr:cNvSpPr>
      </xdr:nvSpPr>
      <xdr:spPr>
        <a:xfrm rot="5400000" flipH="1" flipV="1">
          <a:off x="4133850" y="221932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542925</xdr:colOff>
      <xdr:row>0</xdr:row>
      <xdr:rowOff>95250</xdr:rowOff>
    </xdr:from>
    <xdr:ext cx="4752975" cy="314325"/>
    <xdr:sp>
      <xdr:nvSpPr>
        <xdr:cNvPr id="30" name="TextBox 59"/>
        <xdr:cNvSpPr txBox="1">
          <a:spLocks noChangeArrowheads="1"/>
        </xdr:cNvSpPr>
      </xdr:nvSpPr>
      <xdr:spPr>
        <a:xfrm>
          <a:off x="1152525" y="95250"/>
          <a:ext cx="47529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TRIBUTARY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DISTANCES AND AREAS</a:t>
          </a:r>
        </a:p>
      </xdr:txBody>
    </xdr:sp>
    <xdr:clientData/>
  </xdr:oneCellAnchor>
  <xdr:oneCellAnchor>
    <xdr:from>
      <xdr:col>5</xdr:col>
      <xdr:colOff>38100</xdr:colOff>
      <xdr:row>3</xdr:row>
      <xdr:rowOff>28575</xdr:rowOff>
    </xdr:from>
    <xdr:ext cx="1314450" cy="266700"/>
    <xdr:sp>
      <xdr:nvSpPr>
        <xdr:cNvPr id="31" name="TextBox 60"/>
        <xdr:cNvSpPr txBox="1">
          <a:spLocks noChangeArrowheads="1"/>
        </xdr:cNvSpPr>
      </xdr:nvSpPr>
      <xdr:spPr>
        <a:xfrm>
          <a:off x="3086100" y="600075"/>
          <a:ext cx="1314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end of array</a:t>
          </a:r>
        </a:p>
      </xdr:txBody>
    </xdr:sp>
    <xdr:clientData/>
  </xdr:oneCellAnchor>
  <xdr:oneCellAnchor>
    <xdr:from>
      <xdr:col>5</xdr:col>
      <xdr:colOff>104775</xdr:colOff>
      <xdr:row>24</xdr:row>
      <xdr:rowOff>95250</xdr:rowOff>
    </xdr:from>
    <xdr:ext cx="1314450" cy="266700"/>
    <xdr:sp>
      <xdr:nvSpPr>
        <xdr:cNvPr id="32" name="TextBox 61"/>
        <xdr:cNvSpPr txBox="1">
          <a:spLocks noChangeArrowheads="1"/>
        </xdr:cNvSpPr>
      </xdr:nvSpPr>
      <xdr:spPr>
        <a:xfrm>
          <a:off x="3152775" y="4667250"/>
          <a:ext cx="1314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end of array</a:t>
          </a:r>
        </a:p>
      </xdr:txBody>
    </xdr:sp>
    <xdr:clientData/>
  </xdr:oneCellAnchor>
  <xdr:twoCellAnchor>
    <xdr:from>
      <xdr:col>6</xdr:col>
      <xdr:colOff>257175</xdr:colOff>
      <xdr:row>15</xdr:row>
      <xdr:rowOff>85725</xdr:rowOff>
    </xdr:from>
    <xdr:to>
      <xdr:col>6</xdr:col>
      <xdr:colOff>542925</xdr:colOff>
      <xdr:row>17</xdr:row>
      <xdr:rowOff>28575</xdr:rowOff>
    </xdr:to>
    <xdr:sp>
      <xdr:nvSpPr>
        <xdr:cNvPr id="33" name="TextBox 62"/>
        <xdr:cNvSpPr txBox="1">
          <a:spLocks noChangeArrowheads="1"/>
        </xdr:cNvSpPr>
      </xdr:nvSpPr>
      <xdr:spPr>
        <a:xfrm rot="16200000">
          <a:off x="3914775" y="294322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</xdr:col>
      <xdr:colOff>247650</xdr:colOff>
      <xdr:row>11</xdr:row>
      <xdr:rowOff>123825</xdr:rowOff>
    </xdr:from>
    <xdr:to>
      <xdr:col>6</xdr:col>
      <xdr:colOff>533400</xdr:colOff>
      <xdr:row>13</xdr:row>
      <xdr:rowOff>85725</xdr:rowOff>
    </xdr:to>
    <xdr:sp>
      <xdr:nvSpPr>
        <xdr:cNvPr id="34" name="TextBox 63"/>
        <xdr:cNvSpPr txBox="1">
          <a:spLocks noChangeArrowheads="1"/>
        </xdr:cNvSpPr>
      </xdr:nvSpPr>
      <xdr:spPr>
        <a:xfrm rot="16200000">
          <a:off x="3905250" y="22193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0</xdr:colOff>
      <xdr:row>9</xdr:row>
      <xdr:rowOff>123825</xdr:rowOff>
    </xdr:from>
    <xdr:to>
      <xdr:col>3</xdr:col>
      <xdr:colOff>9525</xdr:colOff>
      <xdr:row>20</xdr:row>
      <xdr:rowOff>47625</xdr:rowOff>
    </xdr:to>
    <xdr:sp>
      <xdr:nvSpPr>
        <xdr:cNvPr id="35" name="Straight Connector 65"/>
        <xdr:cNvSpPr>
          <a:spLocks/>
        </xdr:cNvSpPr>
      </xdr:nvSpPr>
      <xdr:spPr>
        <a:xfrm rot="5400000" flipH="1" flipV="1">
          <a:off x="1828800" y="1838325"/>
          <a:ext cx="9525" cy="2019300"/>
        </a:xfrm>
        <a:prstGeom prst="line">
          <a:avLst/>
        </a:prstGeom>
        <a:noFill/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9</xdr:row>
      <xdr:rowOff>123825</xdr:rowOff>
    </xdr:from>
    <xdr:to>
      <xdr:col>4</xdr:col>
      <xdr:colOff>476250</xdr:colOff>
      <xdr:row>20</xdr:row>
      <xdr:rowOff>47625</xdr:rowOff>
    </xdr:to>
    <xdr:sp>
      <xdr:nvSpPr>
        <xdr:cNvPr id="36" name="Straight Connector 66"/>
        <xdr:cNvSpPr>
          <a:spLocks/>
        </xdr:cNvSpPr>
      </xdr:nvSpPr>
      <xdr:spPr>
        <a:xfrm rot="5400000" flipH="1" flipV="1">
          <a:off x="2905125" y="1838325"/>
          <a:ext cx="9525" cy="2019300"/>
        </a:xfrm>
        <a:prstGeom prst="line">
          <a:avLst/>
        </a:prstGeom>
        <a:noFill/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9</xdr:row>
      <xdr:rowOff>123825</xdr:rowOff>
    </xdr:from>
    <xdr:to>
      <xdr:col>7</xdr:col>
      <xdr:colOff>457200</xdr:colOff>
      <xdr:row>20</xdr:row>
      <xdr:rowOff>47625</xdr:rowOff>
    </xdr:to>
    <xdr:sp>
      <xdr:nvSpPr>
        <xdr:cNvPr id="37" name="Straight Connector 67"/>
        <xdr:cNvSpPr>
          <a:spLocks/>
        </xdr:cNvSpPr>
      </xdr:nvSpPr>
      <xdr:spPr>
        <a:xfrm rot="5400000" flipH="1" flipV="1">
          <a:off x="4724400" y="1838325"/>
          <a:ext cx="0" cy="2019300"/>
        </a:xfrm>
        <a:prstGeom prst="line">
          <a:avLst/>
        </a:prstGeom>
        <a:noFill/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47625</xdr:rowOff>
    </xdr:from>
    <xdr:to>
      <xdr:col>4</xdr:col>
      <xdr:colOff>476250</xdr:colOff>
      <xdr:row>10</xdr:row>
      <xdr:rowOff>47625</xdr:rowOff>
    </xdr:to>
    <xdr:sp>
      <xdr:nvSpPr>
        <xdr:cNvPr id="38" name="Straight Connector 69"/>
        <xdr:cNvSpPr>
          <a:spLocks/>
        </xdr:cNvSpPr>
      </xdr:nvSpPr>
      <xdr:spPr>
        <a:xfrm>
          <a:off x="1838325" y="1952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10</xdr:row>
      <xdr:rowOff>47625</xdr:rowOff>
    </xdr:from>
    <xdr:to>
      <xdr:col>7</xdr:col>
      <xdr:colOff>457200</xdr:colOff>
      <xdr:row>10</xdr:row>
      <xdr:rowOff>47625</xdr:rowOff>
    </xdr:to>
    <xdr:sp>
      <xdr:nvSpPr>
        <xdr:cNvPr id="39" name="Straight Connector 71"/>
        <xdr:cNvSpPr>
          <a:spLocks/>
        </xdr:cNvSpPr>
      </xdr:nvSpPr>
      <xdr:spPr>
        <a:xfrm>
          <a:off x="2914650" y="19526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171450</xdr:rowOff>
    </xdr:from>
    <xdr:to>
      <xdr:col>4</xdr:col>
      <xdr:colOff>304800</xdr:colOff>
      <xdr:row>9</xdr:row>
      <xdr:rowOff>190500</xdr:rowOff>
    </xdr:to>
    <xdr:sp>
      <xdr:nvSpPr>
        <xdr:cNvPr id="40" name="TextBox 72"/>
        <xdr:cNvSpPr txBox="1">
          <a:spLocks noChangeArrowheads="1"/>
        </xdr:cNvSpPr>
      </xdr:nvSpPr>
      <xdr:spPr>
        <a:xfrm>
          <a:off x="2343150" y="16954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</xdr:col>
      <xdr:colOff>76200</xdr:colOff>
      <xdr:row>9</xdr:row>
      <xdr:rowOff>0</xdr:rowOff>
    </xdr:from>
    <xdr:to>
      <xdr:col>6</xdr:col>
      <xdr:colOff>476250</xdr:colOff>
      <xdr:row>10</xdr:row>
      <xdr:rowOff>19050</xdr:rowOff>
    </xdr:to>
    <xdr:sp>
      <xdr:nvSpPr>
        <xdr:cNvPr id="41" name="TextBox 73"/>
        <xdr:cNvSpPr txBox="1">
          <a:spLocks noChangeArrowheads="1"/>
        </xdr:cNvSpPr>
      </xdr:nvSpPr>
      <xdr:spPr>
        <a:xfrm>
          <a:off x="3733800" y="17145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</xdr:col>
      <xdr:colOff>9525</xdr:colOff>
      <xdr:row>26</xdr:row>
      <xdr:rowOff>180975</xdr:rowOff>
    </xdr:from>
    <xdr:to>
      <xdr:col>3</xdr:col>
      <xdr:colOff>276225</xdr:colOff>
      <xdr:row>30</xdr:row>
      <xdr:rowOff>123825</xdr:rowOff>
    </xdr:to>
    <xdr:sp>
      <xdr:nvSpPr>
        <xdr:cNvPr id="42" name="Rectangle 74"/>
        <xdr:cNvSpPr>
          <a:spLocks/>
        </xdr:cNvSpPr>
      </xdr:nvSpPr>
      <xdr:spPr>
        <a:xfrm>
          <a:off x="619125" y="5133975"/>
          <a:ext cx="1485900" cy="704850"/>
        </a:xfrm>
        <a:prstGeom prst="rect">
          <a:avLst/>
        </a:prstGeom>
        <a:gradFill rotWithShape="1">
          <a:gsLst>
            <a:gs pos="22000">
              <a:srgbClr val="B9CDE5"/>
            </a:gs>
            <a:gs pos="28000">
              <a:srgbClr val="95B3D7"/>
            </a:gs>
            <a:gs pos="63000">
              <a:srgbClr val="B9CDE5"/>
            </a:gs>
            <a:gs pos="63000">
              <a:srgbClr val="B9CDE5"/>
            </a:gs>
            <a:gs pos="66000">
              <a:srgbClr val="B9CDE5"/>
            </a:gs>
            <a:gs pos="100000">
              <a:srgbClr val="B9CDE5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152400</xdr:rowOff>
    </xdr:from>
    <xdr:to>
      <xdr:col>5</xdr:col>
      <xdr:colOff>219075</xdr:colOff>
      <xdr:row>28</xdr:row>
      <xdr:rowOff>161925</xdr:rowOff>
    </xdr:to>
    <xdr:sp>
      <xdr:nvSpPr>
        <xdr:cNvPr id="43" name="TextBox 75"/>
        <xdr:cNvSpPr txBox="1">
          <a:spLocks noChangeArrowheads="1"/>
        </xdr:cNvSpPr>
      </xdr:nvSpPr>
      <xdr:spPr>
        <a:xfrm>
          <a:off x="2057400" y="5295900"/>
          <a:ext cx="1209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tributary area</a:t>
          </a:r>
        </a:p>
      </xdr:txBody>
    </xdr:sp>
    <xdr:clientData/>
  </xdr:twoCellAnchor>
  <xdr:twoCellAnchor>
    <xdr:from>
      <xdr:col>5</xdr:col>
      <xdr:colOff>266700</xdr:colOff>
      <xdr:row>27</xdr:row>
      <xdr:rowOff>38100</xdr:rowOff>
    </xdr:from>
    <xdr:to>
      <xdr:col>10</xdr:col>
      <xdr:colOff>438150</xdr:colOff>
      <xdr:row>29</xdr:row>
      <xdr:rowOff>161925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3314700" y="5181600"/>
          <a:ext cx="3219450" cy="504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Tributary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length for interior support = 1/2 l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+ 1/2 l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Tributary width for interior support = 1/2 w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+ 1/2 w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10</xdr:col>
      <xdr:colOff>209550</xdr:colOff>
      <xdr:row>10</xdr:row>
      <xdr:rowOff>171450</xdr:rowOff>
    </xdr:from>
    <xdr:to>
      <xdr:col>12</xdr:col>
      <xdr:colOff>419100</xdr:colOff>
      <xdr:row>12</xdr:row>
      <xdr:rowOff>76200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6305550" y="2076450"/>
          <a:ext cx="142875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Array support on roof</a:t>
          </a:r>
        </a:p>
      </xdr:txBody>
    </xdr:sp>
    <xdr:clientData/>
  </xdr:twoCellAnchor>
  <xdr:twoCellAnchor>
    <xdr:from>
      <xdr:col>9</xdr:col>
      <xdr:colOff>447675</xdr:colOff>
      <xdr:row>11</xdr:row>
      <xdr:rowOff>123825</xdr:rowOff>
    </xdr:from>
    <xdr:to>
      <xdr:col>10</xdr:col>
      <xdr:colOff>209550</xdr:colOff>
      <xdr:row>13</xdr:row>
      <xdr:rowOff>114300</xdr:rowOff>
    </xdr:to>
    <xdr:sp>
      <xdr:nvSpPr>
        <xdr:cNvPr id="46" name="Straight Connector 51"/>
        <xdr:cNvSpPr>
          <a:spLocks/>
        </xdr:cNvSpPr>
      </xdr:nvSpPr>
      <xdr:spPr>
        <a:xfrm flipV="1">
          <a:off x="5934075" y="2219325"/>
          <a:ext cx="371475" cy="371475"/>
        </a:xfrm>
        <a:prstGeom prst="line">
          <a:avLst/>
        </a:prstGeom>
        <a:noFill/>
        <a:ln w="158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28575</xdr:rowOff>
    </xdr:from>
    <xdr:to>
      <xdr:col>3</xdr:col>
      <xdr:colOff>390525</xdr:colOff>
      <xdr:row>22</xdr:row>
      <xdr:rowOff>76200</xdr:rowOff>
    </xdr:to>
    <xdr:sp>
      <xdr:nvSpPr>
        <xdr:cNvPr id="1" name="Arc 17"/>
        <xdr:cNvSpPr>
          <a:spLocks/>
        </xdr:cNvSpPr>
      </xdr:nvSpPr>
      <xdr:spPr>
        <a:xfrm>
          <a:off x="485775" y="4457700"/>
          <a:ext cx="1438275" cy="1428750"/>
        </a:xfrm>
        <a:custGeom>
          <a:pathLst>
            <a:path stroke="0" h="1228724" w="1438275">
              <a:moveTo>
                <a:pt x="1219025" y="172702"/>
              </a:moveTo>
              <a:lnTo>
                <a:pt x="-1" y="0"/>
              </a:lnTo>
              <a:close/>
            </a:path>
            <a:path fill="none" h="1228724" w="1438275">
              <a:moveTo>
                <a:pt x="1438275" y="1228724"/>
              </a:moveTo>
            </a:path>
          </a:pathLst>
        </a:cu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8</xdr:row>
      <xdr:rowOff>57150</xdr:rowOff>
    </xdr:from>
    <xdr:to>
      <xdr:col>6</xdr:col>
      <xdr:colOff>190500</xdr:colOff>
      <xdr:row>9</xdr:row>
      <xdr:rowOff>114300</xdr:rowOff>
    </xdr:to>
    <xdr:sp>
      <xdr:nvSpPr>
        <xdr:cNvPr id="2" name="TextBox 23"/>
        <xdr:cNvSpPr txBox="1">
          <a:spLocks noChangeArrowheads="1"/>
        </xdr:cNvSpPr>
      </xdr:nvSpPr>
      <xdr:spPr>
        <a:xfrm rot="19556510">
          <a:off x="742950" y="1819275"/>
          <a:ext cx="3181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panel or multipanel array (inches)</a:t>
          </a:r>
        </a:p>
      </xdr:txBody>
    </xdr:sp>
    <xdr:clientData/>
  </xdr:twoCellAnchor>
  <xdr:twoCellAnchor>
    <xdr:from>
      <xdr:col>3</xdr:col>
      <xdr:colOff>9525</xdr:colOff>
      <xdr:row>8</xdr:row>
      <xdr:rowOff>47625</xdr:rowOff>
    </xdr:from>
    <xdr:to>
      <xdr:col>3</xdr:col>
      <xdr:colOff>523875</xdr:colOff>
      <xdr:row>8</xdr:row>
      <xdr:rowOff>161925</xdr:rowOff>
    </xdr:to>
    <xdr:sp>
      <xdr:nvSpPr>
        <xdr:cNvPr id="3" name="Shape 25"/>
        <xdr:cNvSpPr>
          <a:spLocks/>
        </xdr:cNvSpPr>
      </xdr:nvSpPr>
      <xdr:spPr>
        <a:xfrm rot="10800000">
          <a:off x="1543050" y="1809750"/>
          <a:ext cx="514350" cy="114300"/>
        </a:xfrm>
        <a:prstGeom prst="bentConnector3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114300</xdr:rowOff>
    </xdr:from>
    <xdr:to>
      <xdr:col>6</xdr:col>
      <xdr:colOff>571500</xdr:colOff>
      <xdr:row>5</xdr:row>
      <xdr:rowOff>114300</xdr:rowOff>
    </xdr:to>
    <xdr:sp>
      <xdr:nvSpPr>
        <xdr:cNvPr id="4" name="Straight Connector 14"/>
        <xdr:cNvSpPr>
          <a:spLocks/>
        </xdr:cNvSpPr>
      </xdr:nvSpPr>
      <xdr:spPr>
        <a:xfrm rot="10800000">
          <a:off x="3800475" y="10763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95250</xdr:rowOff>
    </xdr:from>
    <xdr:to>
      <xdr:col>7</xdr:col>
      <xdr:colOff>504825</xdr:colOff>
      <xdr:row>18</xdr:row>
      <xdr:rowOff>114300</xdr:rowOff>
    </xdr:to>
    <xdr:grpSp>
      <xdr:nvGrpSpPr>
        <xdr:cNvPr id="5" name="Group 43"/>
        <xdr:cNvGrpSpPr>
          <a:grpSpLocks/>
        </xdr:cNvGrpSpPr>
      </xdr:nvGrpSpPr>
      <xdr:grpSpPr>
        <a:xfrm>
          <a:off x="200025" y="295275"/>
          <a:ext cx="4648200" cy="4829175"/>
          <a:chOff x="200025" y="295275"/>
          <a:chExt cx="4536591" cy="3286126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 rot="19547874">
            <a:off x="562952" y="2242305"/>
            <a:ext cx="4173664" cy="178272"/>
          </a:xfrm>
          <a:prstGeom prst="rect">
            <a:avLst/>
          </a:prstGeom>
          <a:solidFill>
            <a:srgbClr val="604A7B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Straight Connector 12"/>
          <xdr:cNvSpPr>
            <a:spLocks/>
          </xdr:cNvSpPr>
        </xdr:nvSpPr>
        <xdr:spPr>
          <a:xfrm flipV="1">
            <a:off x="962172" y="3581401"/>
            <a:ext cx="343079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Straight Connector 19"/>
          <xdr:cNvSpPr>
            <a:spLocks/>
          </xdr:cNvSpPr>
        </xdr:nvSpPr>
        <xdr:spPr>
          <a:xfrm rot="16200000" flipV="1">
            <a:off x="460879" y="2869955"/>
            <a:ext cx="372000" cy="496205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20"/>
          <xdr:cNvSpPr>
            <a:spLocks/>
          </xdr:cNvSpPr>
        </xdr:nvSpPr>
        <xdr:spPr>
          <a:xfrm rot="16200000" flipV="1">
            <a:off x="3974469" y="632103"/>
            <a:ext cx="316427" cy="44034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22"/>
          <xdr:cNvSpPr>
            <a:spLocks/>
          </xdr:cNvSpPr>
        </xdr:nvSpPr>
        <xdr:spPr>
          <a:xfrm flipV="1">
            <a:off x="609452" y="772585"/>
            <a:ext cx="3458016" cy="2321648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Straight Connector 28"/>
          <xdr:cNvSpPr>
            <a:spLocks/>
          </xdr:cNvSpPr>
        </xdr:nvSpPr>
        <xdr:spPr>
          <a:xfrm rot="16200000" flipV="1">
            <a:off x="4299969" y="295275"/>
            <a:ext cx="9073" cy="71144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traight Connector 30"/>
          <xdr:cNvSpPr>
            <a:spLocks/>
          </xdr:cNvSpPr>
        </xdr:nvSpPr>
        <xdr:spPr>
          <a:xfrm rot="16200000" flipV="1">
            <a:off x="841953" y="333065"/>
            <a:ext cx="9073" cy="28835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Straight Connector 32"/>
          <xdr:cNvSpPr>
            <a:spLocks/>
          </xdr:cNvSpPr>
        </xdr:nvSpPr>
        <xdr:spPr>
          <a:xfrm>
            <a:off x="851026" y="454652"/>
            <a:ext cx="34489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Straight Connector 34"/>
          <xdr:cNvSpPr>
            <a:spLocks/>
          </xdr:cNvSpPr>
        </xdr:nvSpPr>
        <xdr:spPr>
          <a:xfrm rot="10800000">
            <a:off x="200025" y="3422024"/>
            <a:ext cx="6045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traight Connector 18"/>
          <xdr:cNvSpPr>
            <a:spLocks/>
          </xdr:cNvSpPr>
        </xdr:nvSpPr>
        <xdr:spPr>
          <a:xfrm rot="10800000">
            <a:off x="934953" y="1053549"/>
            <a:ext cx="1878149" cy="90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Straight Connector 24"/>
          <xdr:cNvSpPr>
            <a:spLocks/>
          </xdr:cNvSpPr>
        </xdr:nvSpPr>
        <xdr:spPr>
          <a:xfrm rot="10800000">
            <a:off x="255598" y="1053549"/>
            <a:ext cx="5024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Straight Connector 27"/>
          <xdr:cNvSpPr>
            <a:spLocks/>
          </xdr:cNvSpPr>
        </xdr:nvSpPr>
        <xdr:spPr>
          <a:xfrm rot="5400000" flipH="1" flipV="1">
            <a:off x="-871744" y="2238197"/>
            <a:ext cx="2378308" cy="90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12</xdr:row>
      <xdr:rowOff>85725</xdr:rowOff>
    </xdr:from>
    <xdr:to>
      <xdr:col>15</xdr:col>
      <xdr:colOff>171450</xdr:colOff>
      <xdr:row>23</xdr:row>
      <xdr:rowOff>152400</xdr:rowOff>
    </xdr:to>
    <xdr:grpSp>
      <xdr:nvGrpSpPr>
        <xdr:cNvPr id="1" name="Group 8"/>
        <xdr:cNvGrpSpPr>
          <a:grpSpLocks/>
        </xdr:cNvGrpSpPr>
      </xdr:nvGrpSpPr>
      <xdr:grpSpPr>
        <a:xfrm>
          <a:off x="619125" y="2438400"/>
          <a:ext cx="5114925" cy="2324100"/>
          <a:chOff x="875277" y="1278938"/>
          <a:chExt cx="4351480" cy="181432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295908">
            <a:off x="875277" y="1821875"/>
            <a:ext cx="4351480" cy="111581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 rot="6957977">
            <a:off x="1248416" y="1278938"/>
            <a:ext cx="80502" cy="855001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3981676">
            <a:off x="1718376" y="1286195"/>
            <a:ext cx="96820" cy="1249163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rot="6957977">
            <a:off x="3687421" y="2238263"/>
            <a:ext cx="80502" cy="855001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rot="3981676">
            <a:off x="4068175" y="2267746"/>
            <a:ext cx="105523" cy="825518"/>
          </a:xfrm>
          <a:prstGeom prst="rect">
            <a:avLst/>
          </a:prstGeom>
          <a:solidFill>
            <a:srgbClr val="EDC61F"/>
          </a:solidFill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rot="1419612">
            <a:off x="1426827" y="1286195"/>
            <a:ext cx="138159" cy="111581"/>
          </a:xfrm>
          <a:prstGeom prst="rect">
            <a:avLst/>
          </a:prstGeom>
          <a:solidFill>
            <a:srgbClr val="BFBFBF"/>
          </a:solidFill>
          <a:ln w="254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rot="1419612">
            <a:off x="3873447" y="2245520"/>
            <a:ext cx="138159" cy="118838"/>
          </a:xfrm>
          <a:prstGeom prst="rect">
            <a:avLst/>
          </a:prstGeom>
          <a:solidFill>
            <a:srgbClr val="BFBFBF"/>
          </a:solidFill>
          <a:ln w="254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352425</xdr:colOff>
      <xdr:row>6</xdr:row>
      <xdr:rowOff>190500</xdr:rowOff>
    </xdr:from>
    <xdr:to>
      <xdr:col>3</xdr:col>
      <xdr:colOff>352425</xdr:colOff>
      <xdr:row>11</xdr:row>
      <xdr:rowOff>152400</xdr:rowOff>
    </xdr:to>
    <xdr:sp>
      <xdr:nvSpPr>
        <xdr:cNvPr id="9" name="Straight Connector 9"/>
        <xdr:cNvSpPr>
          <a:spLocks/>
        </xdr:cNvSpPr>
      </xdr:nvSpPr>
      <xdr:spPr>
        <a:xfrm rot="16200000" flipV="1">
          <a:off x="1457325" y="1381125"/>
          <a:ext cx="0" cy="942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6</xdr:row>
      <xdr:rowOff>190500</xdr:rowOff>
    </xdr:from>
    <xdr:to>
      <xdr:col>11</xdr:col>
      <xdr:colOff>76200</xdr:colOff>
      <xdr:row>17</xdr:row>
      <xdr:rowOff>133350</xdr:rowOff>
    </xdr:to>
    <xdr:sp>
      <xdr:nvSpPr>
        <xdr:cNvPr id="10" name="Straight Connector 10"/>
        <xdr:cNvSpPr>
          <a:spLocks/>
        </xdr:cNvSpPr>
      </xdr:nvSpPr>
      <xdr:spPr>
        <a:xfrm rot="16200000" flipV="1">
          <a:off x="4133850" y="1381125"/>
          <a:ext cx="19050" cy="2133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123825</xdr:rowOff>
    </xdr:from>
    <xdr:to>
      <xdr:col>11</xdr:col>
      <xdr:colOff>57150</xdr:colOff>
      <xdr:row>7</xdr:row>
      <xdr:rowOff>123825</xdr:rowOff>
    </xdr:to>
    <xdr:sp>
      <xdr:nvSpPr>
        <xdr:cNvPr id="11" name="Straight Connector 11"/>
        <xdr:cNvSpPr>
          <a:spLocks/>
        </xdr:cNvSpPr>
      </xdr:nvSpPr>
      <xdr:spPr>
        <a:xfrm>
          <a:off x="1447800" y="1514475"/>
          <a:ext cx="2686050" cy="0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15</xdr:row>
      <xdr:rowOff>57150</xdr:rowOff>
    </xdr:from>
    <xdr:to>
      <xdr:col>10</xdr:col>
      <xdr:colOff>209550</xdr:colOff>
      <xdr:row>17</xdr:row>
      <xdr:rowOff>76200</xdr:rowOff>
    </xdr:to>
    <xdr:sp>
      <xdr:nvSpPr>
        <xdr:cNvPr id="12" name="Straight Connector 12"/>
        <xdr:cNvSpPr>
          <a:spLocks/>
        </xdr:cNvSpPr>
      </xdr:nvSpPr>
      <xdr:spPr>
        <a:xfrm rot="5400000">
          <a:off x="3905250" y="3000375"/>
          <a:ext cx="9525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14</xdr:row>
      <xdr:rowOff>76200</xdr:rowOff>
    </xdr:from>
    <xdr:to>
      <xdr:col>9</xdr:col>
      <xdr:colOff>180975</xdr:colOff>
      <xdr:row>16</xdr:row>
      <xdr:rowOff>114300</xdr:rowOff>
    </xdr:to>
    <xdr:sp>
      <xdr:nvSpPr>
        <xdr:cNvPr id="13" name="Straight Connector 13"/>
        <xdr:cNvSpPr>
          <a:spLocks/>
        </xdr:cNvSpPr>
      </xdr:nvSpPr>
      <xdr:spPr>
        <a:xfrm rot="5400000">
          <a:off x="3514725" y="2819400"/>
          <a:ext cx="0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13</xdr:row>
      <xdr:rowOff>123825</xdr:rowOff>
    </xdr:from>
    <xdr:to>
      <xdr:col>8</xdr:col>
      <xdr:colOff>171450</xdr:colOff>
      <xdr:row>15</xdr:row>
      <xdr:rowOff>123825</xdr:rowOff>
    </xdr:to>
    <xdr:sp>
      <xdr:nvSpPr>
        <xdr:cNvPr id="14" name="Straight Connector 14"/>
        <xdr:cNvSpPr>
          <a:spLocks/>
        </xdr:cNvSpPr>
      </xdr:nvSpPr>
      <xdr:spPr>
        <a:xfrm rot="5400000">
          <a:off x="3133725" y="2667000"/>
          <a:ext cx="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0</xdr:rowOff>
    </xdr:from>
    <xdr:to>
      <xdr:col>6</xdr:col>
      <xdr:colOff>190500</xdr:colOff>
      <xdr:row>14</xdr:row>
      <xdr:rowOff>19050</xdr:rowOff>
    </xdr:to>
    <xdr:sp>
      <xdr:nvSpPr>
        <xdr:cNvPr id="15" name="Straight Connector 15"/>
        <xdr:cNvSpPr>
          <a:spLocks/>
        </xdr:cNvSpPr>
      </xdr:nvSpPr>
      <xdr:spPr>
        <a:xfrm rot="5400000">
          <a:off x="2409825" y="2352675"/>
          <a:ext cx="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12</xdr:row>
      <xdr:rowOff>142875</xdr:rowOff>
    </xdr:from>
    <xdr:to>
      <xdr:col>7</xdr:col>
      <xdr:colOff>190500</xdr:colOff>
      <xdr:row>14</xdr:row>
      <xdr:rowOff>171450</xdr:rowOff>
    </xdr:to>
    <xdr:sp>
      <xdr:nvSpPr>
        <xdr:cNvPr id="16" name="Straight Connector 16"/>
        <xdr:cNvSpPr>
          <a:spLocks/>
        </xdr:cNvSpPr>
      </xdr:nvSpPr>
      <xdr:spPr>
        <a:xfrm rot="5400000">
          <a:off x="2781300" y="249555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171450</xdr:colOff>
      <xdr:row>13</xdr:row>
      <xdr:rowOff>19050</xdr:rowOff>
    </xdr:to>
    <xdr:sp>
      <xdr:nvSpPr>
        <xdr:cNvPr id="17" name="Straight Connector 17"/>
        <xdr:cNvSpPr>
          <a:spLocks/>
        </xdr:cNvSpPr>
      </xdr:nvSpPr>
      <xdr:spPr>
        <a:xfrm rot="5400000">
          <a:off x="2019300" y="2190750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57150</xdr:rowOff>
    </xdr:from>
    <xdr:to>
      <xdr:col>4</xdr:col>
      <xdr:colOff>161925</xdr:colOff>
      <xdr:row>12</xdr:row>
      <xdr:rowOff>76200</xdr:rowOff>
    </xdr:to>
    <xdr:sp>
      <xdr:nvSpPr>
        <xdr:cNvPr id="18" name="Straight Connector 18"/>
        <xdr:cNvSpPr>
          <a:spLocks/>
        </xdr:cNvSpPr>
      </xdr:nvSpPr>
      <xdr:spPr>
        <a:xfrm rot="5400000">
          <a:off x="1638300" y="2038350"/>
          <a:ext cx="0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15</xdr:row>
      <xdr:rowOff>123825</xdr:rowOff>
    </xdr:from>
    <xdr:to>
      <xdr:col>11</xdr:col>
      <xdr:colOff>66675</xdr:colOff>
      <xdr:row>15</xdr:row>
      <xdr:rowOff>123825</xdr:rowOff>
    </xdr:to>
    <xdr:sp>
      <xdr:nvSpPr>
        <xdr:cNvPr id="19" name="Straight Connector 19"/>
        <xdr:cNvSpPr>
          <a:spLocks/>
        </xdr:cNvSpPr>
      </xdr:nvSpPr>
      <xdr:spPr>
        <a:xfrm>
          <a:off x="3905250" y="3067050"/>
          <a:ext cx="238125" cy="0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14</xdr:row>
      <xdr:rowOff>133350</xdr:rowOff>
    </xdr:from>
    <xdr:to>
      <xdr:col>11</xdr:col>
      <xdr:colOff>66675</xdr:colOff>
      <xdr:row>14</xdr:row>
      <xdr:rowOff>142875</xdr:rowOff>
    </xdr:to>
    <xdr:sp>
      <xdr:nvSpPr>
        <xdr:cNvPr id="20" name="Straight Connector 20"/>
        <xdr:cNvSpPr>
          <a:spLocks/>
        </xdr:cNvSpPr>
      </xdr:nvSpPr>
      <xdr:spPr>
        <a:xfrm flipV="1">
          <a:off x="3524250" y="2876550"/>
          <a:ext cx="619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171450</xdr:rowOff>
    </xdr:from>
    <xdr:to>
      <xdr:col>11</xdr:col>
      <xdr:colOff>66675</xdr:colOff>
      <xdr:row>13</xdr:row>
      <xdr:rowOff>180975</xdr:rowOff>
    </xdr:to>
    <xdr:sp>
      <xdr:nvSpPr>
        <xdr:cNvPr id="21" name="Straight Connector 21"/>
        <xdr:cNvSpPr>
          <a:spLocks/>
        </xdr:cNvSpPr>
      </xdr:nvSpPr>
      <xdr:spPr>
        <a:xfrm flipV="1">
          <a:off x="3143250" y="2714625"/>
          <a:ext cx="1000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38100</xdr:rowOff>
    </xdr:from>
    <xdr:to>
      <xdr:col>11</xdr:col>
      <xdr:colOff>76200</xdr:colOff>
      <xdr:row>13</xdr:row>
      <xdr:rowOff>47625</xdr:rowOff>
    </xdr:to>
    <xdr:sp>
      <xdr:nvSpPr>
        <xdr:cNvPr id="22" name="Straight Connector 22"/>
        <xdr:cNvSpPr>
          <a:spLocks/>
        </xdr:cNvSpPr>
      </xdr:nvSpPr>
      <xdr:spPr>
        <a:xfrm>
          <a:off x="2781300" y="2581275"/>
          <a:ext cx="1371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66675</xdr:rowOff>
    </xdr:from>
    <xdr:to>
      <xdr:col>11</xdr:col>
      <xdr:colOff>66675</xdr:colOff>
      <xdr:row>12</xdr:row>
      <xdr:rowOff>66675</xdr:rowOff>
    </xdr:to>
    <xdr:sp>
      <xdr:nvSpPr>
        <xdr:cNvPr id="23" name="Straight Connector 23"/>
        <xdr:cNvSpPr>
          <a:spLocks/>
        </xdr:cNvSpPr>
      </xdr:nvSpPr>
      <xdr:spPr>
        <a:xfrm>
          <a:off x="2409825" y="2419350"/>
          <a:ext cx="1733550" cy="0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85725</xdr:rowOff>
    </xdr:from>
    <xdr:to>
      <xdr:col>11</xdr:col>
      <xdr:colOff>57150</xdr:colOff>
      <xdr:row>11</xdr:row>
      <xdr:rowOff>85725</xdr:rowOff>
    </xdr:to>
    <xdr:sp>
      <xdr:nvSpPr>
        <xdr:cNvPr id="24" name="Straight Connector 24"/>
        <xdr:cNvSpPr>
          <a:spLocks/>
        </xdr:cNvSpPr>
      </xdr:nvSpPr>
      <xdr:spPr>
        <a:xfrm flipV="1">
          <a:off x="2028825" y="2257425"/>
          <a:ext cx="2105025" cy="0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152400</xdr:rowOff>
    </xdr:from>
    <xdr:to>
      <xdr:col>11</xdr:col>
      <xdr:colOff>66675</xdr:colOff>
      <xdr:row>10</xdr:row>
      <xdr:rowOff>161925</xdr:rowOff>
    </xdr:to>
    <xdr:sp>
      <xdr:nvSpPr>
        <xdr:cNvPr id="25" name="Straight Connector 25"/>
        <xdr:cNvSpPr>
          <a:spLocks/>
        </xdr:cNvSpPr>
      </xdr:nvSpPr>
      <xdr:spPr>
        <a:xfrm flipV="1">
          <a:off x="1666875" y="2133600"/>
          <a:ext cx="2476500" cy="9525"/>
        </a:xfrm>
        <a:prstGeom prst="line">
          <a:avLst/>
        </a:prstGeom>
        <a:noFill/>
        <a:ln w="9525" cmpd="sng">
          <a:solidFill>
            <a:srgbClr val="4A7EBB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171450</xdr:rowOff>
    </xdr:from>
    <xdr:to>
      <xdr:col>11</xdr:col>
      <xdr:colOff>28575</xdr:colOff>
      <xdr:row>15</xdr:row>
      <xdr:rowOff>171450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990975" y="2914650"/>
          <a:ext cx="1143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
</a:t>
          </a:r>
        </a:p>
      </xdr:txBody>
    </xdr:sp>
    <xdr:clientData/>
  </xdr:twoCellAnchor>
  <xdr:twoCellAnchor>
    <xdr:from>
      <xdr:col>10</xdr:col>
      <xdr:colOff>152400</xdr:colOff>
      <xdr:row>14</xdr:row>
      <xdr:rowOff>0</xdr:rowOff>
    </xdr:from>
    <xdr:to>
      <xdr:col>10</xdr:col>
      <xdr:colOff>266700</xdr:colOff>
      <xdr:row>14</xdr:row>
      <xdr:rowOff>171450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57625" y="2743200"/>
          <a:ext cx="114300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
</a:t>
          </a:r>
        </a:p>
      </xdr:txBody>
    </xdr:sp>
    <xdr:clientData/>
  </xdr:twoCellAnchor>
  <xdr:twoCellAnchor>
    <xdr:from>
      <xdr:col>7</xdr:col>
      <xdr:colOff>304800</xdr:colOff>
      <xdr:row>9</xdr:row>
      <xdr:rowOff>152400</xdr:rowOff>
    </xdr:from>
    <xdr:to>
      <xdr:col>8</xdr:col>
      <xdr:colOff>47625</xdr:colOff>
      <xdr:row>10</xdr:row>
      <xdr:rowOff>133350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895600" y="1933575"/>
          <a:ext cx="11430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8</xdr:col>
      <xdr:colOff>114300</xdr:colOff>
      <xdr:row>10</xdr:row>
      <xdr:rowOff>133350</xdr:rowOff>
    </xdr:from>
    <xdr:to>
      <xdr:col>8</xdr:col>
      <xdr:colOff>219075</xdr:colOff>
      <xdr:row>11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076575" y="2114550"/>
          <a:ext cx="104775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
</a:t>
          </a:r>
        </a:p>
      </xdr:txBody>
    </xdr:sp>
    <xdr:clientData/>
  </xdr:twoCellAnchor>
  <xdr:twoCellAnchor>
    <xdr:from>
      <xdr:col>8</xdr:col>
      <xdr:colOff>314325</xdr:colOff>
      <xdr:row>11</xdr:row>
      <xdr:rowOff>114300</xdr:rowOff>
    </xdr:from>
    <xdr:to>
      <xdr:col>9</xdr:col>
      <xdr:colOff>66675</xdr:colOff>
      <xdr:row>12</xdr:row>
      <xdr:rowOff>104775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276600" y="2286000"/>
          <a:ext cx="123825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</a:p>
      </xdr:txBody>
    </xdr:sp>
    <xdr:clientData/>
  </xdr:twoCellAnchor>
  <xdr:twoCellAnchor>
    <xdr:from>
      <xdr:col>9</xdr:col>
      <xdr:colOff>200025</xdr:colOff>
      <xdr:row>12</xdr:row>
      <xdr:rowOff>76200</xdr:rowOff>
    </xdr:from>
    <xdr:to>
      <xdr:col>9</xdr:col>
      <xdr:colOff>304800</xdr:colOff>
      <xdr:row>13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533775" y="2428875"/>
          <a:ext cx="104775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
</a:t>
          </a:r>
        </a:p>
      </xdr:txBody>
    </xdr:sp>
    <xdr:clientData/>
  </xdr:twoCellAnchor>
  <xdr:twoCellAnchor>
    <xdr:from>
      <xdr:col>9</xdr:col>
      <xdr:colOff>361950</xdr:colOff>
      <xdr:row>13</xdr:row>
      <xdr:rowOff>38100</xdr:rowOff>
    </xdr:from>
    <xdr:to>
      <xdr:col>10</xdr:col>
      <xdr:colOff>95250</xdr:colOff>
      <xdr:row>14</xdr:row>
      <xdr:rowOff>28575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695700" y="2581275"/>
          <a:ext cx="104775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
</a:t>
          </a:r>
        </a:p>
      </xdr:txBody>
    </xdr:sp>
    <xdr:clientData/>
  </xdr:twoCellAnchor>
  <xdr:twoCellAnchor>
    <xdr:from>
      <xdr:col>3</xdr:col>
      <xdr:colOff>342900</xdr:colOff>
      <xdr:row>12</xdr:row>
      <xdr:rowOff>171450</xdr:rowOff>
    </xdr:from>
    <xdr:to>
      <xdr:col>3</xdr:col>
      <xdr:colOff>342900</xdr:colOff>
      <xdr:row>16</xdr:row>
      <xdr:rowOff>171450</xdr:rowOff>
    </xdr:to>
    <xdr:sp>
      <xdr:nvSpPr>
        <xdr:cNvPr id="33" name="Straight Connector 33"/>
        <xdr:cNvSpPr>
          <a:spLocks/>
        </xdr:cNvSpPr>
      </xdr:nvSpPr>
      <xdr:spPr>
        <a:xfrm rot="5400000" flipH="1" flipV="1">
          <a:off x="1447800" y="2524125"/>
          <a:ext cx="0" cy="790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18</xdr:row>
      <xdr:rowOff>142875</xdr:rowOff>
    </xdr:from>
    <xdr:to>
      <xdr:col>11</xdr:col>
      <xdr:colOff>85725</xdr:colOff>
      <xdr:row>23</xdr:row>
      <xdr:rowOff>180975</xdr:rowOff>
    </xdr:to>
    <xdr:sp>
      <xdr:nvSpPr>
        <xdr:cNvPr id="34" name="Straight Connector 34"/>
        <xdr:cNvSpPr>
          <a:spLocks/>
        </xdr:cNvSpPr>
      </xdr:nvSpPr>
      <xdr:spPr>
        <a:xfrm rot="16200000" flipV="1">
          <a:off x="4152900" y="3724275"/>
          <a:ext cx="9525" cy="1066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80" zoomScaleNormal="80" workbookViewId="0" topLeftCell="A1">
      <selection activeCell="G22" sqref="G22"/>
    </sheetView>
  </sheetViews>
  <sheetFormatPr defaultColWidth="9.140625" defaultRowHeight="15"/>
  <cols>
    <col min="1" max="1" width="3.28125" style="0" customWidth="1"/>
    <col min="4" max="4" width="12.00390625" style="0" bestFit="1" customWidth="1"/>
    <col min="5" max="5" width="10.421875" style="0" customWidth="1"/>
    <col min="6" max="6" width="9.140625" style="0" customWidth="1"/>
  </cols>
  <sheetData>
    <row r="1" spans="4:8" ht="15">
      <c r="D1" s="94" t="s">
        <v>158</v>
      </c>
      <c r="E1" s="94"/>
      <c r="F1" s="94"/>
      <c r="G1" s="94"/>
      <c r="H1" s="94"/>
    </row>
    <row r="2" spans="4:8" ht="15">
      <c r="D2" s="94" t="s">
        <v>150</v>
      </c>
      <c r="E2" s="94"/>
      <c r="F2" s="94"/>
      <c r="G2" s="94"/>
      <c r="H2" s="94"/>
    </row>
    <row r="3" spans="1:10" ht="15.75" thickBot="1">
      <c r="A3" s="102" t="s">
        <v>153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2:6" ht="15.75" thickBot="1">
      <c r="B4" s="95" t="s">
        <v>1</v>
      </c>
      <c r="C4" s="95"/>
      <c r="D4" s="95"/>
      <c r="E4" s="3">
        <f>'Load Calculations'!F2</f>
        <v>0</v>
      </c>
      <c r="F4" t="s">
        <v>7</v>
      </c>
    </row>
    <row r="5" ht="15">
      <c r="G5" t="s">
        <v>46</v>
      </c>
    </row>
    <row r="6" spans="7:10" ht="15" customHeight="1" thickBot="1">
      <c r="G6" s="97" t="s">
        <v>77</v>
      </c>
      <c r="H6" s="97"/>
      <c r="I6" s="97"/>
      <c r="J6" s="33"/>
    </row>
    <row r="7" spans="7:10" ht="15.75" thickBot="1">
      <c r="G7" s="104"/>
      <c r="H7" s="105"/>
      <c r="I7" s="105"/>
      <c r="J7" s="106"/>
    </row>
    <row r="8" spans="7:10" ht="45.75" thickBot="1">
      <c r="G8" s="98" t="s">
        <v>78</v>
      </c>
      <c r="H8" s="98"/>
      <c r="I8" s="33"/>
      <c r="J8" s="33"/>
    </row>
    <row r="9" spans="7:10" ht="15" customHeight="1" thickBot="1">
      <c r="G9" s="99"/>
      <c r="H9" s="100"/>
      <c r="I9" s="100"/>
      <c r="J9" s="101"/>
    </row>
    <row r="10" spans="1:8" ht="15.75" thickBot="1">
      <c r="A10" s="4"/>
      <c r="G10" s="107" t="s">
        <v>81</v>
      </c>
      <c r="H10" s="107"/>
    </row>
    <row r="11" spans="1:10" ht="33" thickBot="1">
      <c r="A11" s="108" t="s">
        <v>7</v>
      </c>
      <c r="G11" s="90">
        <f ca="1">NOW()</f>
        <v>41319.53842939815</v>
      </c>
      <c r="H11" s="91"/>
      <c r="I11" s="91"/>
      <c r="J11" s="92"/>
    </row>
    <row r="12" spans="1:4" ht="15">
      <c r="A12" s="108"/>
      <c r="D12" s="2"/>
    </row>
    <row r="13" spans="1:3" ht="15" customHeight="1" thickBot="1">
      <c r="A13" s="109"/>
      <c r="C13" s="17"/>
    </row>
    <row r="14" ht="15" customHeight="1">
      <c r="A14" s="83">
        <f>'Load Calculations'!A10</f>
        <v>0</v>
      </c>
    </row>
    <row r="15" ht="15.75" thickBot="1">
      <c r="A15" s="84"/>
    </row>
    <row r="16" ht="114.75">
      <c r="A16" s="85" t="s">
        <v>3</v>
      </c>
    </row>
    <row r="17" ht="15">
      <c r="A17" s="86"/>
    </row>
    <row r="18" spans="1:7" ht="15.75" thickBot="1">
      <c r="A18" s="86"/>
      <c r="F18" s="19" t="s">
        <v>0</v>
      </c>
      <c r="G18" s="19"/>
    </row>
    <row r="19" spans="1:6" ht="15.75" thickBot="1">
      <c r="A19" s="86"/>
      <c r="F19" s="72"/>
    </row>
    <row r="20" ht="15">
      <c r="A20" s="86"/>
    </row>
    <row r="21" ht="15" customHeight="1" thickBot="1">
      <c r="A21" s="86"/>
    </row>
    <row r="22" spans="1:8" ht="18.75" thickBot="1">
      <c r="A22" s="5"/>
      <c r="G22" s="31" t="str">
        <f>IF('Ct'!B17=1,1,IF('Ct'!B17=0.85,0.85,IF('Ct'!B17=1.2,1.2,IF('Ct'!B17=1.1,1.1,"invalid"))))</f>
        <v>invalid</v>
      </c>
      <c r="H22" s="8" t="s">
        <v>69</v>
      </c>
    </row>
    <row r="25" ht="15.75" thickBot="1"/>
    <row r="26" spans="2:8" ht="15.75" thickBot="1">
      <c r="B26" s="11" t="s">
        <v>21</v>
      </c>
      <c r="G26" s="22"/>
      <c r="H26" t="s">
        <v>2</v>
      </c>
    </row>
    <row r="27" spans="2:8" ht="15.75" thickBot="1">
      <c r="B27" s="11" t="s">
        <v>22</v>
      </c>
      <c r="G27" s="22"/>
      <c r="H27" t="s">
        <v>2</v>
      </c>
    </row>
    <row r="28" spans="2:7" ht="15.75" thickBot="1">
      <c r="B28" t="s">
        <v>27</v>
      </c>
      <c r="G28" s="22"/>
    </row>
    <row r="29" spans="2:7" ht="15.75" thickBot="1">
      <c r="B29" t="s">
        <v>28</v>
      </c>
      <c r="G29" s="22"/>
    </row>
    <row r="30" spans="2:8" ht="15.75" thickBot="1">
      <c r="B30" s="11" t="s">
        <v>23</v>
      </c>
      <c r="G30" s="22"/>
      <c r="H30" t="s">
        <v>15</v>
      </c>
    </row>
    <row r="31" ht="15.75" thickBot="1">
      <c r="G31" s="20"/>
    </row>
    <row r="32" spans="2:8" ht="15.75" thickBot="1">
      <c r="B32" s="89" t="s">
        <v>85</v>
      </c>
      <c r="C32" s="89"/>
      <c r="D32" s="89"/>
      <c r="G32" s="21"/>
      <c r="H32" t="s">
        <v>2</v>
      </c>
    </row>
    <row r="33" spans="2:8" ht="15.75" thickBot="1">
      <c r="B33" s="89" t="s">
        <v>86</v>
      </c>
      <c r="C33" s="89"/>
      <c r="D33" s="89"/>
      <c r="G33" s="21"/>
      <c r="H33" t="s">
        <v>2</v>
      </c>
    </row>
    <row r="34" spans="2:7" ht="15.75" thickBot="1">
      <c r="B34" s="11"/>
      <c r="G34" s="47"/>
    </row>
    <row r="35" spans="2:8" ht="15.75" thickBot="1">
      <c r="B35" s="89" t="s">
        <v>93</v>
      </c>
      <c r="C35" s="89"/>
      <c r="D35" s="89"/>
      <c r="E35" s="89"/>
      <c r="G35" s="52"/>
      <c r="H35" t="s">
        <v>2</v>
      </c>
    </row>
    <row r="36" ht="15.75" thickBot="1"/>
    <row r="37" spans="2:8" ht="15.75" thickBot="1">
      <c r="B37" s="11" t="s">
        <v>6</v>
      </c>
      <c r="G37" s="21"/>
      <c r="H37" t="s">
        <v>7</v>
      </c>
    </row>
    <row r="38" spans="2:8" ht="15.75" thickBot="1">
      <c r="B38" t="s">
        <v>8</v>
      </c>
      <c r="G38" s="21"/>
      <c r="H38" t="s">
        <v>7</v>
      </c>
    </row>
    <row r="39" spans="2:8" ht="15.75" thickBot="1">
      <c r="B39" s="11" t="s">
        <v>9</v>
      </c>
      <c r="G39" s="21"/>
      <c r="H39" t="s">
        <v>7</v>
      </c>
    </row>
    <row r="40" spans="2:8" ht="15.75" thickBot="1">
      <c r="B40" t="s">
        <v>76</v>
      </c>
      <c r="G40" s="22"/>
      <c r="H40" t="s">
        <v>7</v>
      </c>
    </row>
    <row r="41" spans="2:10" ht="15.75" thickBot="1">
      <c r="B41" t="s">
        <v>29</v>
      </c>
      <c r="G41" s="22"/>
      <c r="H41" s="8" t="s">
        <v>149</v>
      </c>
      <c r="I41" s="74">
        <f>DEGREES(ATAN(G41/12))</f>
        <v>0</v>
      </c>
      <c r="J41" t="s">
        <v>148</v>
      </c>
    </row>
    <row r="42" spans="2:8" ht="15.75" thickBot="1">
      <c r="B42" t="s">
        <v>50</v>
      </c>
      <c r="G42" s="22"/>
      <c r="H42" t="s">
        <v>49</v>
      </c>
    </row>
    <row r="43" spans="2:7" ht="15.75" thickBot="1">
      <c r="B43" t="s">
        <v>10</v>
      </c>
      <c r="G43" s="22"/>
    </row>
    <row r="44" spans="2:8" ht="18.75" thickBot="1">
      <c r="B44" t="s">
        <v>4</v>
      </c>
      <c r="G44" s="21"/>
      <c r="H44" t="s">
        <v>5</v>
      </c>
    </row>
    <row r="45" ht="15">
      <c r="G45" s="17"/>
    </row>
    <row r="46" ht="15">
      <c r="F46" s="20"/>
    </row>
    <row r="47" spans="3:8" ht="18.75">
      <c r="C47" s="87" t="s">
        <v>44</v>
      </c>
      <c r="D47" s="87"/>
      <c r="E47" s="87"/>
      <c r="F47" s="87"/>
      <c r="G47" s="87"/>
      <c r="H47" s="87"/>
    </row>
    <row r="48" ht="15">
      <c r="F48" s="20"/>
    </row>
    <row r="49" ht="15.75" thickBot="1">
      <c r="B49" s="10" t="s">
        <v>87</v>
      </c>
    </row>
    <row r="50" spans="2:7" ht="18.75" thickBot="1">
      <c r="B50" t="s">
        <v>13</v>
      </c>
      <c r="D50" s="3">
        <f>'Load Calculations'!D38</f>
        <v>0</v>
      </c>
      <c r="E50" s="88" t="s">
        <v>45</v>
      </c>
      <c r="F50" s="89"/>
      <c r="G50" s="18"/>
    </row>
    <row r="51" spans="2:7" ht="15.75" thickBot="1">
      <c r="B51" t="s">
        <v>14</v>
      </c>
      <c r="D51" s="3">
        <f>'Load Calculations'!D39</f>
        <v>0</v>
      </c>
      <c r="E51" s="88" t="s">
        <v>45</v>
      </c>
      <c r="F51" s="89"/>
      <c r="G51" s="18"/>
    </row>
    <row r="52" spans="2:7" ht="18.75" thickBot="1">
      <c r="B52" t="s">
        <v>25</v>
      </c>
      <c r="D52" s="3" t="e">
        <f>'Load Calculations'!D49</f>
        <v>#DIV/0!</v>
      </c>
      <c r="E52" s="28" t="s">
        <v>60</v>
      </c>
      <c r="F52" s="16"/>
      <c r="G52" s="12"/>
    </row>
    <row r="53" spans="2:7" ht="15.75" thickBot="1">
      <c r="B53" t="s">
        <v>157</v>
      </c>
      <c r="D53" s="3">
        <f>'Load Calculations'!D40</f>
        <v>0</v>
      </c>
      <c r="E53" t="s">
        <v>60</v>
      </c>
      <c r="F53" s="16"/>
      <c r="G53" s="12"/>
    </row>
    <row r="54" spans="4:7" ht="15">
      <c r="D54" s="48"/>
      <c r="E54" s="96"/>
      <c r="F54" s="96"/>
      <c r="G54" s="96"/>
    </row>
    <row r="55" ht="15.75" thickBot="1">
      <c r="B55" s="10" t="s">
        <v>18</v>
      </c>
    </row>
    <row r="56" spans="2:10" ht="15.75" thickBot="1">
      <c r="B56" t="s">
        <v>19</v>
      </c>
      <c r="D56" s="3">
        <f>'Load Calculations'!D46</f>
        <v>0</v>
      </c>
      <c r="E56" s="88" t="s">
        <v>92</v>
      </c>
      <c r="F56" s="89"/>
      <c r="G56" s="89"/>
      <c r="H56" s="89"/>
      <c r="I56" s="89"/>
      <c r="J56" s="89"/>
    </row>
    <row r="57" ht="15">
      <c r="D57" s="13"/>
    </row>
    <row r="58" ht="15.75" thickBot="1">
      <c r="B58" s="10" t="s">
        <v>31</v>
      </c>
    </row>
    <row r="59" spans="2:5" ht="15.75" thickBot="1">
      <c r="B59" s="13" t="s">
        <v>38</v>
      </c>
      <c r="D59" s="3">
        <f>'Load Calculations'!D52</f>
        <v>0</v>
      </c>
      <c r="E59" t="s">
        <v>15</v>
      </c>
    </row>
    <row r="60" spans="6:8" ht="15.75" thickBot="1">
      <c r="F60" s="16"/>
      <c r="G60" s="12"/>
      <c r="H60" s="17"/>
    </row>
    <row r="61" spans="2:8" ht="15.75" thickBot="1">
      <c r="B61" s="10" t="s">
        <v>41</v>
      </c>
      <c r="D61" s="14">
        <f>'Load Calculations'!D54</f>
        <v>0</v>
      </c>
      <c r="E61" t="s">
        <v>7</v>
      </c>
      <c r="F61" s="16"/>
      <c r="G61" s="12"/>
      <c r="H61" s="17"/>
    </row>
    <row r="62" spans="6:8" ht="15">
      <c r="F62" s="16"/>
      <c r="G62" s="12"/>
      <c r="H62" s="17"/>
    </row>
    <row r="63" spans="6:8" ht="15">
      <c r="F63" s="16"/>
      <c r="G63" s="12"/>
      <c r="H63" s="17"/>
    </row>
    <row r="64" spans="6:8" ht="15">
      <c r="F64" s="16"/>
      <c r="G64" s="12"/>
      <c r="H64" s="17"/>
    </row>
    <row r="65" spans="6:8" ht="15">
      <c r="F65" s="16"/>
      <c r="G65" s="12"/>
      <c r="H65" s="17"/>
    </row>
    <row r="66" spans="6:8" ht="15">
      <c r="F66" s="16"/>
      <c r="G66" s="12"/>
      <c r="H66" s="17"/>
    </row>
    <row r="83" spans="2:4" ht="15">
      <c r="B83" s="103" t="s">
        <v>88</v>
      </c>
      <c r="C83" s="103"/>
      <c r="D83" s="103"/>
    </row>
    <row r="84" ht="15.75" thickBot="1"/>
    <row r="85" spans="2:6" ht="15.75" thickBot="1">
      <c r="B85" t="s">
        <v>82</v>
      </c>
      <c r="E85" s="46" t="e">
        <f>D52+(0.75*(D50+D51))</f>
        <v>#DIV/0!</v>
      </c>
      <c r="F85" t="s">
        <v>15</v>
      </c>
    </row>
    <row r="86" spans="2:6" ht="15.75" thickBot="1">
      <c r="B86" s="89" t="s">
        <v>83</v>
      </c>
      <c r="C86" s="89"/>
      <c r="E86" s="46" t="e">
        <f>D52+D51</f>
        <v>#DIV/0!</v>
      </c>
      <c r="F86" t="s">
        <v>15</v>
      </c>
    </row>
    <row r="87" spans="2:6" ht="15.75" thickBot="1">
      <c r="B87" s="89" t="s">
        <v>84</v>
      </c>
      <c r="C87" s="89"/>
      <c r="E87" s="46" t="e">
        <f>D52+D50</f>
        <v>#DIV/0!</v>
      </c>
      <c r="F87" t="s">
        <v>15</v>
      </c>
    </row>
    <row r="88" ht="15.75" thickBot="1"/>
    <row r="89" spans="2:10" ht="15.75" thickBot="1">
      <c r="B89" s="93" t="s">
        <v>96</v>
      </c>
      <c r="C89" s="93"/>
      <c r="D89" s="93"/>
      <c r="E89" s="93"/>
      <c r="F89" s="93"/>
      <c r="G89" s="53">
        <f>'Load Calculations'!D58</f>
        <v>0</v>
      </c>
      <c r="H89" s="88" t="s">
        <v>95</v>
      </c>
      <c r="I89" s="89"/>
      <c r="J89" s="89"/>
    </row>
    <row r="90" spans="2:6" ht="15">
      <c r="B90" s="93"/>
      <c r="C90" s="93"/>
      <c r="D90" s="49"/>
      <c r="E90" s="50"/>
      <c r="F90" s="49"/>
    </row>
    <row r="91" spans="2:6" ht="15">
      <c r="B91" s="93"/>
      <c r="C91" s="93"/>
      <c r="D91" s="49"/>
      <c r="E91" s="50"/>
      <c r="F91" s="49"/>
    </row>
  </sheetData>
  <sheetProtection password="D3CD" sheet="1" selectLockedCells="1"/>
  <mergeCells count="28">
    <mergeCell ref="D1:H1"/>
    <mergeCell ref="A3:J3"/>
    <mergeCell ref="B83:D83"/>
    <mergeCell ref="B86:C86"/>
    <mergeCell ref="B87:C87"/>
    <mergeCell ref="B90:C90"/>
    <mergeCell ref="G7:J7"/>
    <mergeCell ref="G10:H10"/>
    <mergeCell ref="B35:E35"/>
    <mergeCell ref="A11:A13"/>
    <mergeCell ref="B91:C91"/>
    <mergeCell ref="E56:J56"/>
    <mergeCell ref="B89:F89"/>
    <mergeCell ref="H89:J89"/>
    <mergeCell ref="D2:H2"/>
    <mergeCell ref="B4:D4"/>
    <mergeCell ref="E54:G54"/>
    <mergeCell ref="G6:I6"/>
    <mergeCell ref="G8:H8"/>
    <mergeCell ref="G9:J9"/>
    <mergeCell ref="A14:A15"/>
    <mergeCell ref="A16:A21"/>
    <mergeCell ref="C47:H47"/>
    <mergeCell ref="E50:F50"/>
    <mergeCell ref="E51:F51"/>
    <mergeCell ref="G11:J11"/>
    <mergeCell ref="B33:D33"/>
    <mergeCell ref="B32:D32"/>
  </mergeCells>
  <hyperlinks>
    <hyperlink ref="G22" location="Ct!A1" display="Ct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="96" zoomScaleNormal="96" zoomScalePageLayoutView="0" workbookViewId="0" topLeftCell="A1">
      <selection activeCell="G4" sqref="G4"/>
    </sheetView>
  </sheetViews>
  <sheetFormatPr defaultColWidth="9.140625" defaultRowHeight="15"/>
  <cols>
    <col min="1" max="1" width="5.57421875" style="0" customWidth="1"/>
    <col min="2" max="2" width="5.421875" style="0" customWidth="1"/>
    <col min="3" max="15" width="5.57421875" style="0" customWidth="1"/>
  </cols>
  <sheetData>
    <row r="1" spans="1:15" ht="15">
      <c r="A1" s="94" t="s">
        <v>158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>
      <c r="A2" s="94" t="s">
        <v>151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.75" thickBot="1">
      <c r="A3" s="94" t="s">
        <v>152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.75" thickBot="1">
      <c r="A4" s="61"/>
      <c r="B4" s="95" t="s">
        <v>129</v>
      </c>
      <c r="C4" s="95"/>
      <c r="D4" s="95"/>
      <c r="E4" s="95"/>
      <c r="F4" s="95"/>
      <c r="G4" s="73"/>
      <c r="H4" s="88" t="s">
        <v>95</v>
      </c>
      <c r="I4" s="89"/>
      <c r="J4" s="89"/>
      <c r="K4" s="89"/>
      <c r="L4" s="61"/>
      <c r="M4" s="61"/>
      <c r="N4" s="61"/>
      <c r="O4" s="61"/>
    </row>
    <row r="5" spans="1:15" ht="15.7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15.75" thickBot="1">
      <c r="A6" s="61"/>
      <c r="C6" s="61"/>
      <c r="D6" s="95" t="s">
        <v>130</v>
      </c>
      <c r="E6" s="95"/>
      <c r="F6" s="95"/>
      <c r="G6" s="73"/>
      <c r="H6" s="62" t="s">
        <v>2</v>
      </c>
      <c r="I6" s="61"/>
      <c r="J6" s="61"/>
      <c r="K6" s="61"/>
      <c r="L6" s="61"/>
      <c r="M6" s="61"/>
      <c r="N6" s="61"/>
      <c r="O6" s="61"/>
    </row>
    <row r="7" ht="15.75" thickBot="1"/>
    <row r="8" spans="5:11" s="6" customFormat="1" ht="15.75" thickBot="1">
      <c r="E8" s="95" t="s">
        <v>112</v>
      </c>
      <c r="F8" s="95"/>
      <c r="G8" s="95"/>
      <c r="H8" s="111"/>
      <c r="I8" s="21"/>
      <c r="J8" t="s">
        <v>2</v>
      </c>
      <c r="K8"/>
    </row>
    <row r="10" spans="5:11" ht="15.75" thickBot="1">
      <c r="E10" s="6" t="s">
        <v>97</v>
      </c>
      <c r="F10" s="6" t="s">
        <v>98</v>
      </c>
      <c r="G10" s="6" t="s">
        <v>99</v>
      </c>
      <c r="H10" s="6" t="s">
        <v>100</v>
      </c>
      <c r="I10" s="6" t="s">
        <v>101</v>
      </c>
      <c r="J10" s="6" t="s">
        <v>102</v>
      </c>
      <c r="K10" s="6" t="s">
        <v>103</v>
      </c>
    </row>
    <row r="11" spans="5:11" ht="15.75" thickBot="1">
      <c r="E11" s="21"/>
      <c r="F11" s="21"/>
      <c r="G11" s="21"/>
      <c r="H11" s="21"/>
      <c r="I11" s="21"/>
      <c r="J11" s="21"/>
      <c r="K11" s="21"/>
    </row>
    <row r="12" spans="1:2" ht="15">
      <c r="A12" s="110" t="s">
        <v>111</v>
      </c>
      <c r="B12" s="110"/>
    </row>
    <row r="13" spans="1:2" ht="14.25" customHeight="1">
      <c r="A13" s="110"/>
      <c r="B13" s="110"/>
    </row>
    <row r="14" spans="1:2" ht="15">
      <c r="A14" s="110"/>
      <c r="B14" s="110"/>
    </row>
    <row r="15" spans="1:2" ht="15.75" thickBot="1">
      <c r="A15" s="110"/>
      <c r="B15" s="110"/>
    </row>
    <row r="16" spans="1:2" ht="15.75" thickBot="1">
      <c r="A16" s="55" t="s">
        <v>104</v>
      </c>
      <c r="B16" s="21"/>
    </row>
    <row r="17" spans="1:2" ht="15.75" thickBot="1">
      <c r="A17" s="55" t="s">
        <v>105</v>
      </c>
      <c r="B17" s="21"/>
    </row>
    <row r="18" spans="1:4" ht="18.75" thickBot="1">
      <c r="A18" s="55" t="s">
        <v>106</v>
      </c>
      <c r="B18" s="21"/>
      <c r="D18" s="54" t="s">
        <v>113</v>
      </c>
    </row>
    <row r="19" spans="1:5" ht="15.75" thickBot="1">
      <c r="A19" s="55" t="s">
        <v>107</v>
      </c>
      <c r="B19" s="21"/>
      <c r="D19" s="58" t="e">
        <f>(E11*(B16^2)/(I8^3)*(((3*(I8-B16))+B16)))+(F11*(B17^2)/(I8^3)*(((3*(I8-B17))+B17)))+(G11*(B18^2)/(I8^3)*(((3*(I8-B18))+B18)))+(H11*(B19^2)/(I8^3)*(((3*(I8-B19))+B19)))+(I11*(B20^2)/(I8^3)*(((3*(I8-B20))+B20)))+(J11*(B21^2)/(I8^3)*(((3*(I8-B21))+B21)))+(K11*(B22^2)/(I8^3)*(((3*(I8-B22))+B22)))+(((G4*G6)/12)*(I8/24))</f>
        <v>#DIV/0!</v>
      </c>
      <c r="E19" t="s">
        <v>115</v>
      </c>
    </row>
    <row r="20" spans="1:2" ht="15.75" thickBot="1">
      <c r="A20" s="55" t="s">
        <v>108</v>
      </c>
      <c r="B20" s="21"/>
    </row>
    <row r="21" spans="1:2" ht="15.75" thickBot="1">
      <c r="A21" s="55" t="s">
        <v>109</v>
      </c>
      <c r="B21" s="21"/>
    </row>
    <row r="22" spans="1:2" ht="15.75" thickBot="1">
      <c r="A22" s="55" t="s">
        <v>110</v>
      </c>
      <c r="B22" s="21"/>
    </row>
    <row r="24" spans="1:8" ht="15">
      <c r="A24" s="59"/>
      <c r="B24" s="59"/>
      <c r="C24" s="59"/>
      <c r="D24" s="59"/>
      <c r="E24" s="59"/>
      <c r="F24" s="59"/>
      <c r="G24" s="59"/>
      <c r="H24" s="59"/>
    </row>
    <row r="25" spans="1:12" ht="18.75" thickBot="1">
      <c r="A25" s="60"/>
      <c r="B25" s="60"/>
      <c r="C25" s="60"/>
      <c r="D25" s="60"/>
      <c r="E25" s="60"/>
      <c r="F25" s="60"/>
      <c r="G25" s="60"/>
      <c r="H25" s="60"/>
      <c r="L25" s="57" t="s">
        <v>114</v>
      </c>
    </row>
    <row r="26" spans="1:13" ht="15.75" thickBot="1">
      <c r="A26" s="94" t="s">
        <v>125</v>
      </c>
      <c r="B26" s="94"/>
      <c r="C26" s="94"/>
      <c r="D26" s="94"/>
      <c r="E26" s="94"/>
      <c r="F26" s="114"/>
      <c r="G26" s="112" t="e">
        <f>'Point Load Calculations'!G25:H25</f>
        <v>#DIV/0!</v>
      </c>
      <c r="H26" s="113"/>
      <c r="I26" s="56" t="s">
        <v>124</v>
      </c>
      <c r="L26" s="58" t="e">
        <f>(E11*((I8-B16)^2)/(I8^3)*((I8-B16+(3*B16))))+(F11*((I8-B17)^2)/(I8^3)*((I8-B17+(3*B17))))+(G11*((I8-B18)^2)/(I8^3)*((I8-B18+(3*B18))))+(H11*((I8-B19)^2)/(I8^3)*((I8-B19+(3*B19))))+(I11*((I8-B20)^2)/(I8^3)*((I8-B20+(3*B20))))+(J11*((I8-B21)^2)/(I8^3)*((I8-B21+(3*B21))))+(K11*((I8-B22)^2)/(I8^3)*((I8-B22+(3*B22))))+(((G4*G6)/12)*(I8/24))</f>
        <v>#DIV/0!</v>
      </c>
      <c r="M26" t="s">
        <v>115</v>
      </c>
    </row>
    <row r="28" spans="1:4" ht="15">
      <c r="A28" s="89" t="s">
        <v>126</v>
      </c>
      <c r="B28" s="89"/>
      <c r="C28" s="89"/>
      <c r="D28" s="89"/>
    </row>
    <row r="29" spans="1:4" ht="15">
      <c r="A29" s="89" t="s">
        <v>127</v>
      </c>
      <c r="B29" s="89"/>
      <c r="C29" s="89"/>
      <c r="D29" s="89"/>
    </row>
    <row r="30" spans="1:4" ht="15">
      <c r="A30" s="89" t="s">
        <v>128</v>
      </c>
      <c r="B30" s="89"/>
      <c r="C30" s="89"/>
      <c r="D30" s="89"/>
    </row>
  </sheetData>
  <sheetProtection password="D3CD" sheet="1" selectLockedCells="1"/>
  <mergeCells count="13">
    <mergeCell ref="A1:O1"/>
    <mergeCell ref="A3:O3"/>
    <mergeCell ref="B4:F4"/>
    <mergeCell ref="H4:K4"/>
    <mergeCell ref="D6:F6"/>
    <mergeCell ref="A2:O2"/>
    <mergeCell ref="A29:D29"/>
    <mergeCell ref="A30:D30"/>
    <mergeCell ref="A28:D28"/>
    <mergeCell ref="A12:B15"/>
    <mergeCell ref="E8:H8"/>
    <mergeCell ref="G26:H26"/>
    <mergeCell ref="A26:F26"/>
  </mergeCells>
  <printOptions/>
  <pageMargins left="0.7" right="0.45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R16"/>
  <sheetViews>
    <sheetView zoomScalePageLayoutView="0" workbookViewId="0" topLeftCell="A1">
      <selection activeCell="F36" sqref="F36"/>
    </sheetView>
  </sheetViews>
  <sheetFormatPr defaultColWidth="9.140625" defaultRowHeight="15"/>
  <cols>
    <col min="2" max="2" width="9.140625" style="0" customWidth="1"/>
    <col min="4" max="18" width="5.28125" style="0" customWidth="1"/>
  </cols>
  <sheetData>
    <row r="4" ht="15.75" thickBot="1"/>
    <row r="5" spans="4:18" ht="15">
      <c r="D5" s="35"/>
      <c r="E5" s="36"/>
      <c r="F5" s="36"/>
      <c r="G5" s="36"/>
      <c r="H5" s="43"/>
      <c r="I5" s="35"/>
      <c r="J5" s="36"/>
      <c r="K5" s="36"/>
      <c r="L5" s="36"/>
      <c r="M5" s="43"/>
      <c r="N5" s="35"/>
      <c r="O5" s="36"/>
      <c r="P5" s="36"/>
      <c r="Q5" s="36"/>
      <c r="R5" s="37"/>
    </row>
    <row r="6" spans="4:18" ht="15">
      <c r="D6" s="38"/>
      <c r="E6" s="34"/>
      <c r="F6" s="34"/>
      <c r="G6" s="34"/>
      <c r="H6" s="44"/>
      <c r="I6" s="38"/>
      <c r="J6" s="34"/>
      <c r="K6" s="34"/>
      <c r="L6" s="34"/>
      <c r="M6" s="44"/>
      <c r="N6" s="38"/>
      <c r="O6" s="34"/>
      <c r="P6" s="34"/>
      <c r="Q6" s="34"/>
      <c r="R6" s="39"/>
    </row>
    <row r="7" spans="4:18" ht="15">
      <c r="D7" s="38"/>
      <c r="E7" s="34"/>
      <c r="F7" s="34"/>
      <c r="G7" s="34"/>
      <c r="H7" s="44"/>
      <c r="I7" s="38"/>
      <c r="J7" s="34"/>
      <c r="K7" s="34"/>
      <c r="L7" s="34"/>
      <c r="M7" s="44"/>
      <c r="N7" s="38"/>
      <c r="O7" s="34"/>
      <c r="P7" s="34"/>
      <c r="Q7" s="34"/>
      <c r="R7" s="39"/>
    </row>
    <row r="8" spans="4:18" ht="15">
      <c r="D8" s="38"/>
      <c r="E8" s="34"/>
      <c r="F8" s="34"/>
      <c r="G8" s="34"/>
      <c r="H8" s="44"/>
      <c r="I8" s="38"/>
      <c r="J8" s="34"/>
      <c r="K8" s="34"/>
      <c r="L8" s="34"/>
      <c r="M8" s="44"/>
      <c r="N8" s="38"/>
      <c r="O8" s="34"/>
      <c r="P8" s="34"/>
      <c r="Q8" s="34"/>
      <c r="R8" s="39"/>
    </row>
    <row r="9" spans="4:18" ht="15">
      <c r="D9" s="38"/>
      <c r="E9" s="34"/>
      <c r="F9" s="34"/>
      <c r="G9" s="34"/>
      <c r="H9" s="44"/>
      <c r="I9" s="38"/>
      <c r="J9" s="34"/>
      <c r="K9" s="34"/>
      <c r="L9" s="34"/>
      <c r="M9" s="44"/>
      <c r="N9" s="38"/>
      <c r="O9" s="34"/>
      <c r="P9" s="34"/>
      <c r="Q9" s="34"/>
      <c r="R9" s="39"/>
    </row>
    <row r="10" spans="4:18" ht="15">
      <c r="D10" s="38"/>
      <c r="E10" s="34"/>
      <c r="F10" s="34"/>
      <c r="G10" s="34"/>
      <c r="H10" s="44"/>
      <c r="I10" s="38"/>
      <c r="J10" s="34"/>
      <c r="K10" s="34"/>
      <c r="L10" s="34"/>
      <c r="M10" s="44"/>
      <c r="N10" s="38"/>
      <c r="O10" s="34"/>
      <c r="P10" s="34"/>
      <c r="Q10" s="34"/>
      <c r="R10" s="39"/>
    </row>
    <row r="11" spans="4:18" ht="15">
      <c r="D11" s="38"/>
      <c r="E11" s="34"/>
      <c r="F11" s="34"/>
      <c r="G11" s="34"/>
      <c r="H11" s="44"/>
      <c r="I11" s="38"/>
      <c r="J11" s="34"/>
      <c r="K11" s="34"/>
      <c r="L11" s="34"/>
      <c r="M11" s="44"/>
      <c r="N11" s="38"/>
      <c r="O11" s="34"/>
      <c r="P11" s="34"/>
      <c r="Q11" s="34"/>
      <c r="R11" s="39"/>
    </row>
    <row r="12" spans="4:18" ht="15">
      <c r="D12" s="38"/>
      <c r="E12" s="34"/>
      <c r="F12" s="34"/>
      <c r="G12" s="34"/>
      <c r="H12" s="44"/>
      <c r="I12" s="38"/>
      <c r="J12" s="34"/>
      <c r="K12" s="34"/>
      <c r="L12" s="34"/>
      <c r="M12" s="44"/>
      <c r="N12" s="38"/>
      <c r="O12" s="34"/>
      <c r="P12" s="34"/>
      <c r="Q12" s="34"/>
      <c r="R12" s="39"/>
    </row>
    <row r="13" spans="4:18" ht="15">
      <c r="D13" s="38"/>
      <c r="E13" s="34"/>
      <c r="F13" s="34"/>
      <c r="G13" s="34"/>
      <c r="H13" s="44"/>
      <c r="I13" s="38"/>
      <c r="J13" s="34"/>
      <c r="K13" s="34"/>
      <c r="L13" s="34"/>
      <c r="M13" s="44"/>
      <c r="N13" s="38"/>
      <c r="O13" s="34"/>
      <c r="P13" s="34"/>
      <c r="Q13" s="34"/>
      <c r="R13" s="39"/>
    </row>
    <row r="14" spans="4:18" ht="15">
      <c r="D14" s="38"/>
      <c r="E14" s="34"/>
      <c r="F14" s="34"/>
      <c r="G14" s="34"/>
      <c r="H14" s="44"/>
      <c r="I14" s="38"/>
      <c r="J14" s="34"/>
      <c r="K14" s="34"/>
      <c r="L14" s="34"/>
      <c r="M14" s="44"/>
      <c r="N14" s="38"/>
      <c r="O14" s="34"/>
      <c r="P14" s="34"/>
      <c r="Q14" s="34"/>
      <c r="R14" s="39"/>
    </row>
    <row r="15" spans="4:18" ht="15">
      <c r="D15" s="38"/>
      <c r="E15" s="34"/>
      <c r="F15" s="34"/>
      <c r="G15" s="34"/>
      <c r="H15" s="44"/>
      <c r="I15" s="38"/>
      <c r="J15" s="34"/>
      <c r="K15" s="34"/>
      <c r="L15" s="34"/>
      <c r="M15" s="44"/>
      <c r="N15" s="38"/>
      <c r="O15" s="34"/>
      <c r="P15" s="34"/>
      <c r="Q15" s="34"/>
      <c r="R15" s="39"/>
    </row>
    <row r="16" spans="4:18" ht="15.75" thickBot="1">
      <c r="D16" s="40"/>
      <c r="E16" s="41"/>
      <c r="F16" s="41"/>
      <c r="G16" s="41"/>
      <c r="H16" s="45"/>
      <c r="I16" s="40"/>
      <c r="J16" s="41"/>
      <c r="K16" s="41"/>
      <c r="L16" s="41"/>
      <c r="M16" s="45"/>
      <c r="N16" s="40"/>
      <c r="O16" s="41"/>
      <c r="P16" s="41"/>
      <c r="Q16" s="41"/>
      <c r="R16" s="42"/>
    </row>
  </sheetData>
  <sheetProtection password="D3CD" sheet="1" objects="1" scenarios="1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K24" sqref="K24"/>
    </sheetView>
  </sheetViews>
  <sheetFormatPr defaultColWidth="9.140625" defaultRowHeight="15"/>
  <sheetData/>
  <sheetProtection password="D3CD" sheet="1" objects="1" scenarios="1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9"/>
  <sheetViews>
    <sheetView zoomScale="140" zoomScaleNormal="140" zoomScalePageLayoutView="0" workbookViewId="0" topLeftCell="A1">
      <selection activeCell="B19" sqref="B19"/>
    </sheetView>
  </sheetViews>
  <sheetFormatPr defaultColWidth="9.140625" defaultRowHeight="15"/>
  <sheetData>
    <row r="3" ht="18">
      <c r="B3" t="s">
        <v>64</v>
      </c>
    </row>
    <row r="5" spans="2:8" ht="15" customHeight="1">
      <c r="B5">
        <v>1.1</v>
      </c>
      <c r="C5" s="115" t="s">
        <v>65</v>
      </c>
      <c r="D5" s="115"/>
      <c r="E5" s="115"/>
      <c r="F5" s="115"/>
      <c r="G5" s="115"/>
      <c r="H5" s="115"/>
    </row>
    <row r="6" spans="3:8" ht="15">
      <c r="C6" s="115"/>
      <c r="D6" s="115"/>
      <c r="E6" s="115"/>
      <c r="F6" s="115"/>
      <c r="G6" s="115"/>
      <c r="H6" s="115"/>
    </row>
    <row r="7" spans="3:8" ht="15">
      <c r="C7" s="115"/>
      <c r="D7" s="115"/>
      <c r="E7" s="115"/>
      <c r="F7" s="115"/>
      <c r="G7" s="115"/>
      <c r="H7" s="115"/>
    </row>
    <row r="8" spans="3:8" ht="15">
      <c r="C8" s="30"/>
      <c r="D8" s="30"/>
      <c r="E8" s="30"/>
      <c r="F8" s="30"/>
      <c r="G8" s="30"/>
      <c r="H8" s="30"/>
    </row>
    <row r="9" spans="2:8" ht="15">
      <c r="B9">
        <v>1.2</v>
      </c>
      <c r="C9" s="115" t="s">
        <v>66</v>
      </c>
      <c r="D9" s="115"/>
      <c r="E9" s="115"/>
      <c r="F9" s="115"/>
      <c r="G9" s="115"/>
      <c r="H9" s="115"/>
    </row>
    <row r="10" spans="3:8" ht="15">
      <c r="C10" s="115"/>
      <c r="D10" s="115"/>
      <c r="E10" s="115"/>
      <c r="F10" s="115"/>
      <c r="G10" s="115"/>
      <c r="H10" s="115"/>
    </row>
    <row r="11" spans="3:8" ht="15">
      <c r="C11" s="30"/>
      <c r="D11" s="30"/>
      <c r="E11" s="30"/>
      <c r="F11" s="30"/>
      <c r="G11" s="30"/>
      <c r="H11" s="30"/>
    </row>
    <row r="12" spans="2:3" ht="15">
      <c r="B12">
        <v>0.85</v>
      </c>
      <c r="C12" t="s">
        <v>67</v>
      </c>
    </row>
    <row r="14" spans="2:3" ht="15">
      <c r="B14">
        <v>1</v>
      </c>
      <c r="C14" t="s">
        <v>68</v>
      </c>
    </row>
    <row r="16" ht="15.75" thickBot="1"/>
    <row r="17" spans="2:3" ht="18.75" thickBot="1">
      <c r="B17" s="21"/>
      <c r="C17" s="8" t="s">
        <v>70</v>
      </c>
    </row>
    <row r="18" ht="15.75" thickBot="1"/>
    <row r="19" ht="15.75" thickBot="1">
      <c r="B19" s="32" t="s">
        <v>71</v>
      </c>
    </row>
  </sheetData>
  <sheetProtection password="D3CD" sheet="1" objects="1" scenarios="1" selectLockedCells="1"/>
  <mergeCells count="2">
    <mergeCell ref="C5:H7"/>
    <mergeCell ref="C9:H10"/>
  </mergeCells>
  <hyperlinks>
    <hyperlink ref="B19" location="'INPUT OUTPUT'!A1" display="OK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8"/>
  <sheetViews>
    <sheetView workbookViewId="0" topLeftCell="A24">
      <selection activeCell="N48" sqref="N48"/>
    </sheetView>
  </sheetViews>
  <sheetFormatPr defaultColWidth="9.140625" defaultRowHeight="15"/>
  <cols>
    <col min="1" max="1" width="4.7109375" style="0" customWidth="1"/>
    <col min="4" max="4" width="12.00390625" style="0" bestFit="1" customWidth="1"/>
    <col min="5" max="5" width="11.8515625" style="0" customWidth="1"/>
    <col min="6" max="6" width="9.140625" style="0" customWidth="1"/>
  </cols>
  <sheetData>
    <row r="1" ht="15.75" thickBot="1"/>
    <row r="2" spans="3:7" ht="15" customHeight="1" thickBot="1">
      <c r="C2" s="95" t="s">
        <v>1</v>
      </c>
      <c r="D2" s="95"/>
      <c r="E2" s="95"/>
      <c r="F2" s="3">
        <f>(C9*COS(RADIANS(E17)))/12</f>
        <v>0</v>
      </c>
      <c r="G2" t="s">
        <v>7</v>
      </c>
    </row>
    <row r="5" ht="15" customHeight="1"/>
    <row r="6" ht="15">
      <c r="A6" s="4"/>
    </row>
    <row r="7" ht="32.25">
      <c r="A7" s="108" t="s">
        <v>7</v>
      </c>
    </row>
    <row r="8" spans="1:4" ht="15.75" thickBot="1">
      <c r="A8" s="108"/>
      <c r="D8" s="2"/>
    </row>
    <row r="9" spans="1:3" ht="15" customHeight="1" thickBot="1">
      <c r="A9" s="109"/>
      <c r="C9" s="23">
        <f>F30*F34</f>
        <v>0</v>
      </c>
    </row>
    <row r="10" ht="15" customHeight="1">
      <c r="A10" s="117">
        <f>(C9*SIN(RADIANS(E17)))/12</f>
        <v>0</v>
      </c>
    </row>
    <row r="11" ht="15.75" thickBot="1">
      <c r="A11" s="118"/>
    </row>
    <row r="12" ht="114.75">
      <c r="A12" s="85" t="s">
        <v>3</v>
      </c>
    </row>
    <row r="13" ht="15.75" thickBot="1">
      <c r="A13" s="86"/>
    </row>
    <row r="14" spans="1:8" ht="18.75" thickBot="1">
      <c r="A14" s="86"/>
      <c r="G14" s="1">
        <f>'Ct'!B17</f>
        <v>0</v>
      </c>
      <c r="H14" s="8" t="s">
        <v>63</v>
      </c>
    </row>
    <row r="15" ht="15">
      <c r="A15" s="86"/>
    </row>
    <row r="16" ht="15.75" thickBot="1">
      <c r="A16" s="86"/>
    </row>
    <row r="17" spans="1:7" ht="15" customHeight="1" thickBot="1">
      <c r="A17" s="86"/>
      <c r="E17" s="1">
        <f>'INPUT OUTPUT'!F19</f>
        <v>0</v>
      </c>
      <c r="F17" s="116" t="s">
        <v>0</v>
      </c>
      <c r="G17" s="102"/>
    </row>
    <row r="18" ht="15">
      <c r="A18" s="5"/>
    </row>
    <row r="19" ht="15.75" thickBot="1"/>
    <row r="20" spans="2:7" ht="15.75" thickBot="1">
      <c r="B20" t="s">
        <v>79</v>
      </c>
      <c r="F20" s="1">
        <f>'INPUT OUTPUT'!G32/12</f>
        <v>0</v>
      </c>
      <c r="G20" t="s">
        <v>7</v>
      </c>
    </row>
    <row r="21" spans="2:7" ht="15.75" thickBot="1">
      <c r="B21" t="s">
        <v>80</v>
      </c>
      <c r="F21" s="1">
        <f>'INPUT OUTPUT'!G33/12</f>
        <v>0</v>
      </c>
      <c r="G21" t="s">
        <v>7</v>
      </c>
    </row>
    <row r="22" spans="2:6" ht="15.75" thickBot="1">
      <c r="B22" s="6" t="s">
        <v>26</v>
      </c>
      <c r="F22" s="1">
        <f>'INPUT OUTPUT'!G34</f>
        <v>0</v>
      </c>
    </row>
    <row r="23" spans="2:7" ht="18.75" thickBot="1">
      <c r="B23" t="s">
        <v>4</v>
      </c>
      <c r="F23" s="1">
        <f>'INPUT OUTPUT'!G44</f>
        <v>0</v>
      </c>
      <c r="G23" t="s">
        <v>5</v>
      </c>
    </row>
    <row r="24" spans="2:7" ht="15.75" thickBot="1">
      <c r="B24" s="6" t="s">
        <v>6</v>
      </c>
      <c r="F24" s="1">
        <f>'INPUT OUTPUT'!G37</f>
        <v>0</v>
      </c>
      <c r="G24" t="s">
        <v>7</v>
      </c>
    </row>
    <row r="25" spans="2:7" ht="15.75" thickBot="1">
      <c r="B25" t="s">
        <v>8</v>
      </c>
      <c r="F25" s="1">
        <f>'INPUT OUTPUT'!G38</f>
        <v>0</v>
      </c>
      <c r="G25" t="s">
        <v>7</v>
      </c>
    </row>
    <row r="26" spans="2:7" ht="15.75" thickBot="1">
      <c r="B26" s="6" t="s">
        <v>9</v>
      </c>
      <c r="F26" s="1">
        <f>'INPUT OUTPUT'!G39</f>
        <v>0</v>
      </c>
      <c r="G26" t="s">
        <v>7</v>
      </c>
    </row>
    <row r="27" spans="2:9" ht="15.75" thickBot="1">
      <c r="B27" s="11" t="s">
        <v>12</v>
      </c>
      <c r="F27" s="23">
        <f>F31*F33</f>
        <v>0</v>
      </c>
      <c r="G27" t="s">
        <v>2</v>
      </c>
      <c r="H27" s="26">
        <f>F27/12</f>
        <v>0</v>
      </c>
      <c r="I27" t="s">
        <v>7</v>
      </c>
    </row>
    <row r="28" spans="2:6" ht="15.75" thickBot="1">
      <c r="B28" t="s">
        <v>10</v>
      </c>
      <c r="F28" s="7">
        <f>'INPUT OUTPUT'!G43</f>
        <v>0</v>
      </c>
    </row>
    <row r="29" spans="2:7" ht="15.75" thickBot="1">
      <c r="B29" s="11" t="s">
        <v>20</v>
      </c>
      <c r="F29" s="7">
        <f>'INPUT OUTPUT'!G35/12</f>
        <v>0</v>
      </c>
      <c r="G29" t="s">
        <v>7</v>
      </c>
    </row>
    <row r="30" spans="2:7" ht="15.75" thickBot="1">
      <c r="B30" s="11" t="s">
        <v>21</v>
      </c>
      <c r="F30" s="7">
        <f>'INPUT OUTPUT'!G26</f>
        <v>0</v>
      </c>
      <c r="G30" t="s">
        <v>2</v>
      </c>
    </row>
    <row r="31" spans="2:7" ht="15.75" thickBot="1">
      <c r="B31" s="11" t="s">
        <v>22</v>
      </c>
      <c r="F31" s="7">
        <f>'INPUT OUTPUT'!G27</f>
        <v>0</v>
      </c>
      <c r="G31" t="s">
        <v>2</v>
      </c>
    </row>
    <row r="32" spans="2:7" ht="15.75" thickBot="1">
      <c r="B32" s="11" t="s">
        <v>23</v>
      </c>
      <c r="F32" s="7">
        <f>'INPUT OUTPUT'!G30</f>
        <v>0</v>
      </c>
      <c r="G32" t="s">
        <v>15</v>
      </c>
    </row>
    <row r="33" spans="2:6" ht="15.75" thickBot="1">
      <c r="B33" t="s">
        <v>27</v>
      </c>
      <c r="F33" s="7">
        <f>'INPUT OUTPUT'!G28</f>
        <v>0</v>
      </c>
    </row>
    <row r="34" spans="2:6" ht="15.75" thickBot="1">
      <c r="B34" t="s">
        <v>28</v>
      </c>
      <c r="F34" s="7">
        <f>'INPUT OUTPUT'!G29</f>
        <v>0</v>
      </c>
    </row>
    <row r="35" spans="2:9" ht="15.75" thickBot="1">
      <c r="B35" t="s">
        <v>29</v>
      </c>
      <c r="F35" s="7">
        <f>'INPUT OUTPUT'!G41</f>
        <v>0</v>
      </c>
      <c r="G35" s="8" t="s">
        <v>30</v>
      </c>
      <c r="H35" s="23">
        <f>DEGREES(ATAN(F35/12))</f>
        <v>0</v>
      </c>
      <c r="I35" s="8" t="s">
        <v>57</v>
      </c>
    </row>
    <row r="36" spans="2:7" ht="15.75" thickBot="1">
      <c r="B36" t="s">
        <v>75</v>
      </c>
      <c r="F36" s="7">
        <f>'INPUT OUTPUT'!G40</f>
        <v>0</v>
      </c>
      <c r="G36" t="s">
        <v>7</v>
      </c>
    </row>
    <row r="37" spans="2:11" ht="15.75" thickBot="1">
      <c r="B37" s="10" t="s">
        <v>16</v>
      </c>
      <c r="K37" t="s">
        <v>47</v>
      </c>
    </row>
    <row r="38" spans="2:15" ht="18.75" thickBot="1">
      <c r="B38" t="s">
        <v>13</v>
      </c>
      <c r="D38" s="3">
        <f>0.7*1.2*F23*K45*F20*F21</f>
        <v>0</v>
      </c>
      <c r="E38" t="s">
        <v>37</v>
      </c>
      <c r="F38" s="9">
        <f>IF(AND(F28=("B"),F26&lt;=30),0.7,IF(F28=("B"),2.01*((F26/1200)^(2/7)),2.01*((F26/900)^(2/9.5))))</f>
        <v>0</v>
      </c>
      <c r="G38" s="8" t="s">
        <v>11</v>
      </c>
      <c r="K38" s="9">
        <f>IF(F28="b",IF(F24&lt;35,1,(((F24-35)/5)*0.03)+1.05),IF(F24&lt;=15,1.21,IF(F24&lt;=20,1.29,IF(F24&lt;=25,1.35,IF(F24&lt;=30,1.4,IF(F24&lt;=35,1.45,(((F24-35)/5)*0.035)+1.45))))))</f>
        <v>1.21</v>
      </c>
      <c r="L38" s="8" t="s">
        <v>48</v>
      </c>
      <c r="N38" s="1">
        <f>'INPUT OUTPUT'!G42</f>
        <v>0</v>
      </c>
      <c r="O38" s="8" t="s">
        <v>51</v>
      </c>
    </row>
    <row r="39" spans="2:15" ht="15.75" thickBot="1">
      <c r="B39" t="s">
        <v>14</v>
      </c>
      <c r="D39" s="3">
        <f>IF(AND((E17-H35)&lt;=10,E17&lt;=45,F24&lt;=60),((K38*K41)*F21*F20),((((0.0018496*(N38^2)*F41*F38*H27*A10)*COS(RADIANS(E17)))/(H27*F2))*F21*F20))</f>
        <v>0</v>
      </c>
      <c r="E39" t="s">
        <v>37</v>
      </c>
      <c r="F39" s="16"/>
      <c r="G39" s="8"/>
      <c r="N39" s="27">
        <f>H27*A10</f>
        <v>0</v>
      </c>
      <c r="O39" s="8" t="s">
        <v>58</v>
      </c>
    </row>
    <row r="40" spans="3:15" ht="15.75" thickBot="1">
      <c r="C40" t="s">
        <v>156</v>
      </c>
      <c r="D40" s="3">
        <f>IF(AND((E17-H35)&lt;=10,E17&lt;=45,F24&lt;=60),((K38*K42)*F21*F20),((((0.0018496*(N38^2)*F41*F38*H27*A10)*COS(RADIANS(E17)))/(H27*F2))*F21*F20))</f>
        <v>0</v>
      </c>
      <c r="F40" s="9" t="e">
        <f>H27/A10</f>
        <v>#DIV/0!</v>
      </c>
      <c r="G40" s="12" t="s">
        <v>42</v>
      </c>
      <c r="N40" s="24">
        <f>(N38-85)/5</f>
        <v>-17</v>
      </c>
      <c r="O40" s="8" t="s">
        <v>52</v>
      </c>
    </row>
    <row r="41" spans="2:15" ht="18.75" thickBot="1">
      <c r="B41" s="10" t="s">
        <v>17</v>
      </c>
      <c r="F41" s="9" t="e">
        <f>IF(F40&lt;=0.05,1.8,IF(AND(0.05&lt;F40,F40&lt;=0.1),1.7,IF(AND(0.1&lt;F40,F40&lt;=0.2),1.65,IF(AND(0.2&lt;F40,F40&lt;=0.5),1.55,IF(AND(0.5&lt;F40,F40&lt;=1),1.45,IF(AND(1&lt;F40,F40&lt;=2),1.4,IF(AND(2&lt;F40,F40&lt;=5),1.35,1.3)))))))</f>
        <v>#DIV/0!</v>
      </c>
      <c r="G41" s="12" t="s">
        <v>43</v>
      </c>
      <c r="K41" s="15">
        <f>IF(E17&lt;=7,N41,IF(E17&lt;=27,N42,N43))</f>
        <v>-7.331</v>
      </c>
      <c r="L41" s="8" t="s">
        <v>53</v>
      </c>
      <c r="N41" s="25">
        <f>IF(N39&lt;20,(N40*0.743)+5.3,IF(N39&lt;50,(N40*0.7)+5,IF(N39&lt;100,(N40*0.643)+4.5,(N40*0.586)+4.2)))</f>
        <v>-7.331</v>
      </c>
      <c r="O41" s="12" t="s">
        <v>54</v>
      </c>
    </row>
    <row r="42" spans="2:15" ht="18.75" thickBot="1">
      <c r="B42" t="s">
        <v>13</v>
      </c>
      <c r="D42" s="3">
        <f>D38/2</f>
        <v>0</v>
      </c>
      <c r="E42" t="s">
        <v>37</v>
      </c>
      <c r="F42" s="13"/>
      <c r="G42" s="12"/>
      <c r="K42" s="15">
        <f>IF(E17&lt;=7,N46,IF(E17&lt;=27,N47,N48))</f>
        <v>-18.28</v>
      </c>
      <c r="L42" s="8" t="s">
        <v>155</v>
      </c>
      <c r="N42" s="25">
        <f>IF(N39&lt;20,(N40*1.057)+7.5,IF(N39&lt;50,(N40*0.971)+6.8,IF(N39&lt;100,(N40*0.843)+6,(N40*0.743)+5.3)))</f>
        <v>-10.468999999999998</v>
      </c>
      <c r="O42" s="12" t="s">
        <v>55</v>
      </c>
    </row>
    <row r="43" spans="2:15" ht="18.75" thickBot="1">
      <c r="B43" t="s">
        <v>14</v>
      </c>
      <c r="D43" s="3">
        <f>D39/2</f>
        <v>0</v>
      </c>
      <c r="E43" t="s">
        <v>37</v>
      </c>
      <c r="N43" s="25">
        <f>IF(N39&lt;20,(N40*1.686)+11.9,IF(N39&lt;50,(N40*1.629)+11.6,IF(N39&lt;100,(N40*1.586)+11.1,(N40*1.529)+10.8)))</f>
        <v>-16.762</v>
      </c>
      <c r="O43" s="12" t="s">
        <v>56</v>
      </c>
    </row>
    <row r="44" ht="15.75" thickBot="1">
      <c r="K44" t="s">
        <v>90</v>
      </c>
    </row>
    <row r="45" spans="2:18" ht="18.75" thickBot="1">
      <c r="B45" s="10" t="s">
        <v>18</v>
      </c>
      <c r="K45" s="23">
        <f>IF(E17&lt;=15,1,IF(E17&lt;=70,1-((E17-15)/55),0))</f>
        <v>1</v>
      </c>
      <c r="L45" s="8" t="s">
        <v>74</v>
      </c>
      <c r="N45" s="75" t="s">
        <v>154</v>
      </c>
      <c r="O45" s="76"/>
      <c r="P45" s="76"/>
      <c r="Q45" s="76"/>
      <c r="R45" s="77"/>
    </row>
    <row r="46" spans="2:18" ht="18.75" thickBot="1">
      <c r="B46" t="s">
        <v>19</v>
      </c>
      <c r="D46" s="3">
        <f>((0.4*(D38/K45)*F2)/15)*F29</f>
        <v>0</v>
      </c>
      <c r="E46" t="s">
        <v>91</v>
      </c>
      <c r="K46" s="51"/>
      <c r="L46" s="8"/>
      <c r="N46" s="25">
        <f>IF(N39&lt;20,(N40*1.84)+13,IF(N39&lt;50,(N40*1.79)+12.7,IF(N39&lt;100,(N40*1.74)+12.2,(N40*1.69)+11.9)))</f>
        <v>-18.28</v>
      </c>
      <c r="O46" s="12" t="s">
        <v>54</v>
      </c>
      <c r="P46" s="78"/>
      <c r="Q46" s="78"/>
      <c r="R46" s="79"/>
    </row>
    <row r="47" spans="14:18" ht="18.75" thickBot="1">
      <c r="N47" s="25">
        <f>IF(N39&lt;20,(N40*1.69)+11.9,IF(N39&lt;50,(N40*1.63)+6.8,IF(N39&lt;100,(N40*1.59)+11.1,(N40*1.53)+10.8)))</f>
        <v>-16.83</v>
      </c>
      <c r="O47" s="12" t="s">
        <v>55</v>
      </c>
      <c r="P47" s="78"/>
      <c r="Q47" s="78"/>
      <c r="R47" s="79"/>
    </row>
    <row r="48" spans="2:18" ht="18.75" thickBot="1">
      <c r="B48" s="10" t="s">
        <v>24</v>
      </c>
      <c r="N48" s="25">
        <f>IF(N39&lt;20,(N40*1.84)+13,IF(N39&lt;50,(N40*1.76)+12.3,IF(N39&lt;100,(N40*1.61)+11.5,(N40*1.53)+10.8)))</f>
        <v>-18.28</v>
      </c>
      <c r="O48" s="80" t="s">
        <v>56</v>
      </c>
      <c r="P48" s="81"/>
      <c r="Q48" s="81"/>
      <c r="R48" s="82"/>
    </row>
    <row r="49" spans="2:5" ht="18.75" thickBot="1">
      <c r="B49" t="s">
        <v>25</v>
      </c>
      <c r="D49" s="3" t="e">
        <f>(((F32*F33*F34)/(H27*F2))*F21*F20)</f>
        <v>#DIV/0!</v>
      </c>
      <c r="E49" t="s">
        <v>59</v>
      </c>
    </row>
    <row r="50" spans="4:13" ht="15.75" thickBot="1">
      <c r="D50" s="29" t="e">
        <f>D49/2</f>
        <v>#DIV/0!</v>
      </c>
      <c r="E50" t="s">
        <v>61</v>
      </c>
      <c r="M50" t="s">
        <v>89</v>
      </c>
    </row>
    <row r="51" spans="2:14" ht="18.75" thickBot="1">
      <c r="B51" s="10" t="s">
        <v>31</v>
      </c>
      <c r="F51" s="9">
        <f>(F2*F35)/12</f>
        <v>0</v>
      </c>
      <c r="G51" s="8" t="s">
        <v>32</v>
      </c>
      <c r="M51" s="27">
        <f>IF(H35&lt;=30,1,IF(H35&lt;=70,1-((H35-30)/40),0))</f>
        <v>1</v>
      </c>
      <c r="N51" s="8" t="s">
        <v>72</v>
      </c>
    </row>
    <row r="52" spans="2:14" ht="18.75" thickBot="1">
      <c r="B52" s="13" t="s">
        <v>38</v>
      </c>
      <c r="D52" s="3">
        <f>IF(H27&lt;15,0,IF((F55/F54)&lt;0.2,0,(F57*F53*F29)))</f>
        <v>0</v>
      </c>
      <c r="E52" t="s">
        <v>39</v>
      </c>
      <c r="F52" s="9">
        <f>A10-F51</f>
        <v>0</v>
      </c>
      <c r="G52" s="8" t="s">
        <v>33</v>
      </c>
      <c r="M52" s="27">
        <f>IF(H35&lt;=37.5,1,IF(H35&lt;=70,1-((H35-37.5)/32.55),0))</f>
        <v>1</v>
      </c>
      <c r="N52" s="8" t="s">
        <v>73</v>
      </c>
    </row>
    <row r="53" spans="6:14" ht="18.75" thickBot="1">
      <c r="F53" s="9">
        <f>(0.13*F23)+14</f>
        <v>14</v>
      </c>
      <c r="G53" s="8" t="s">
        <v>34</v>
      </c>
      <c r="M53" s="23">
        <f>IF(H35&lt;=45,1,IF(H35&lt;=70,1-((H35-45)/25),0))</f>
        <v>1</v>
      </c>
      <c r="N53" s="8" t="s">
        <v>74</v>
      </c>
    </row>
    <row r="54" spans="2:7" ht="18.75" thickBot="1">
      <c r="B54" t="s">
        <v>41</v>
      </c>
      <c r="D54" s="14">
        <f>IF((F57&lt;=F55),(4*F57),(4*(F57^2))/F55)</f>
        <v>0</v>
      </c>
      <c r="E54" t="s">
        <v>7</v>
      </c>
      <c r="F54" s="9">
        <f>IF(H35&lt;=5,(0.7*F23)/F53,IF(G14&lt;=1,(M51*0.7*F23)/F53,IF(G14=1.1,(M52*0.7*F23)/F53,(M53*0.7*F23)/F53)))</f>
        <v>0</v>
      </c>
      <c r="G54" s="12" t="s">
        <v>62</v>
      </c>
    </row>
    <row r="55" spans="6:7" ht="18.75" thickBot="1">
      <c r="F55" s="9">
        <f>F52-F54</f>
        <v>0</v>
      </c>
      <c r="G55" s="12" t="s">
        <v>35</v>
      </c>
    </row>
    <row r="56" spans="6:7" ht="18.75" thickBot="1">
      <c r="F56" s="9">
        <f>(0.43*(POWER(IF(F36&lt;25,25,F36),(1/3)))*(POWER((F23+10),0.25)))-1.5</f>
        <v>0.7358798315345836</v>
      </c>
      <c r="G56" s="12" t="s">
        <v>36</v>
      </c>
    </row>
    <row r="57" spans="2:7" ht="18.75" thickBot="1">
      <c r="B57" t="s">
        <v>94</v>
      </c>
      <c r="F57" s="9">
        <f>IF(F56&gt;F55,F55,F56)</f>
        <v>0</v>
      </c>
      <c r="G57" s="12" t="s">
        <v>40</v>
      </c>
    </row>
    <row r="58" ht="15.75" thickBot="1">
      <c r="D58" s="3">
        <f>IF(OR(G14&lt;1,G14=1),M51*0.7*G14*F23,IF(G14=1.1,M52*0.7*G14*F23,M53*0.7*G14*F23))</f>
        <v>0</v>
      </c>
    </row>
  </sheetData>
  <sheetProtection password="D3CD" sheet="1" objects="1" scenarios="1" selectLockedCells="1" selectUnlockedCells="1"/>
  <mergeCells count="5">
    <mergeCell ref="F17:G17"/>
    <mergeCell ref="C2:E2"/>
    <mergeCell ref="A10:A11"/>
    <mergeCell ref="A12:A17"/>
    <mergeCell ref="A7:A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="130" zoomScaleNormal="130" zoomScalePageLayoutView="0" workbookViewId="0" topLeftCell="A1">
      <selection activeCell="I7" sqref="I7"/>
    </sheetView>
  </sheetViews>
  <sheetFormatPr defaultColWidth="9.140625" defaultRowHeight="15"/>
  <cols>
    <col min="1" max="1" width="5.57421875" style="0" customWidth="1"/>
    <col min="2" max="2" width="5.421875" style="0" customWidth="1"/>
    <col min="3" max="15" width="5.57421875" style="0" customWidth="1"/>
  </cols>
  <sheetData>
    <row r="1" spans="1:15" ht="15">
      <c r="A1" s="94" t="s">
        <v>133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.75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 thickBot="1">
      <c r="A3" s="64"/>
      <c r="B3" s="95" t="s">
        <v>129</v>
      </c>
      <c r="C3" s="95"/>
      <c r="D3" s="95"/>
      <c r="E3" s="95"/>
      <c r="F3" s="95"/>
      <c r="G3" s="67">
        <f>'Truss Chord'!G4</f>
        <v>0</v>
      </c>
      <c r="H3" s="88" t="s">
        <v>95</v>
      </c>
      <c r="I3" s="89"/>
      <c r="J3" s="89"/>
      <c r="K3" s="89"/>
      <c r="L3" s="64"/>
      <c r="M3" s="64"/>
      <c r="N3" s="64"/>
      <c r="O3" s="64"/>
    </row>
    <row r="4" spans="1:15" ht="15.75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.75" thickBot="1">
      <c r="A5" s="64"/>
      <c r="C5" s="64"/>
      <c r="D5" s="95" t="s">
        <v>130</v>
      </c>
      <c r="E5" s="95"/>
      <c r="F5" s="95"/>
      <c r="G5" s="67">
        <f>'Truss Chord'!G6/12</f>
        <v>0</v>
      </c>
      <c r="H5" s="66" t="s">
        <v>7</v>
      </c>
      <c r="I5" s="64"/>
      <c r="J5" s="95" t="s">
        <v>134</v>
      </c>
      <c r="K5" s="119"/>
      <c r="L5" s="119"/>
      <c r="M5" s="70">
        <f>G3*G5/12</f>
        <v>0</v>
      </c>
      <c r="N5" s="63" t="s">
        <v>135</v>
      </c>
      <c r="O5" s="64"/>
    </row>
    <row r="6" ht="15.75" thickBot="1"/>
    <row r="7" spans="5:11" s="6" customFormat="1" ht="15.75" thickBot="1">
      <c r="E7" s="95" t="s">
        <v>112</v>
      </c>
      <c r="F7" s="95"/>
      <c r="G7" s="95"/>
      <c r="H7" s="111"/>
      <c r="I7" s="21">
        <f>'Truss Chord'!I8</f>
        <v>0</v>
      </c>
      <c r="J7" t="s">
        <v>2</v>
      </c>
      <c r="K7"/>
    </row>
    <row r="9" spans="5:11" ht="15.75" thickBot="1">
      <c r="E9" s="6" t="s">
        <v>97</v>
      </c>
      <c r="F9" s="6" t="s">
        <v>98</v>
      </c>
      <c r="G9" s="6" t="s">
        <v>99</v>
      </c>
      <c r="H9" s="6" t="s">
        <v>100</v>
      </c>
      <c r="I9" s="6" t="s">
        <v>101</v>
      </c>
      <c r="J9" s="6" t="s">
        <v>102</v>
      </c>
      <c r="K9" s="6" t="s">
        <v>103</v>
      </c>
    </row>
    <row r="10" spans="5:11" ht="15.75" thickBot="1">
      <c r="E10" s="21">
        <f>'Truss Chord'!E11</f>
        <v>0</v>
      </c>
      <c r="F10" s="21">
        <f>'Truss Chord'!F11</f>
        <v>0</v>
      </c>
      <c r="G10" s="21">
        <f>'Truss Chord'!G11</f>
        <v>0</v>
      </c>
      <c r="H10" s="21">
        <f>'Truss Chord'!H11</f>
        <v>0</v>
      </c>
      <c r="I10" s="21">
        <f>'Truss Chord'!I11</f>
        <v>0</v>
      </c>
      <c r="J10" s="21">
        <f>'Truss Chord'!J11</f>
        <v>0</v>
      </c>
      <c r="K10" s="21">
        <f>'Truss Chord'!K11</f>
        <v>0</v>
      </c>
    </row>
    <row r="11" spans="1:2" ht="15">
      <c r="A11" s="110" t="s">
        <v>111</v>
      </c>
      <c r="B11" s="110"/>
    </row>
    <row r="12" spans="1:2" ht="14.25" customHeight="1">
      <c r="A12" s="110"/>
      <c r="B12" s="110"/>
    </row>
    <row r="13" spans="1:2" ht="15">
      <c r="A13" s="110"/>
      <c r="B13" s="110"/>
    </row>
    <row r="14" spans="1:2" ht="15.75" thickBot="1">
      <c r="A14" s="110"/>
      <c r="B14" s="110"/>
    </row>
    <row r="15" spans="1:2" ht="15.75" thickBot="1">
      <c r="A15" s="65" t="s">
        <v>104</v>
      </c>
      <c r="B15" s="21">
        <f>'Truss Chord'!B16</f>
        <v>0</v>
      </c>
    </row>
    <row r="16" spans="1:2" ht="15.75" thickBot="1">
      <c r="A16" s="65" t="s">
        <v>105</v>
      </c>
      <c r="B16" s="21">
        <f>'Truss Chord'!B17</f>
        <v>0</v>
      </c>
    </row>
    <row r="17" spans="1:4" ht="18.75" thickBot="1">
      <c r="A17" s="65" t="s">
        <v>106</v>
      </c>
      <c r="B17" s="21">
        <f>'Truss Chord'!B18</f>
        <v>0</v>
      </c>
      <c r="D17" s="64" t="s">
        <v>113</v>
      </c>
    </row>
    <row r="18" spans="1:5" ht="15.75" thickBot="1">
      <c r="A18" s="65" t="s">
        <v>107</v>
      </c>
      <c r="B18" s="21">
        <f>'Truss Chord'!B19</f>
        <v>0</v>
      </c>
      <c r="D18" s="58" t="e">
        <f>'Truss Chord'!D19</f>
        <v>#DIV/0!</v>
      </c>
      <c r="E18" t="s">
        <v>115</v>
      </c>
    </row>
    <row r="19" spans="1:2" ht="15.75" thickBot="1">
      <c r="A19" s="65" t="s">
        <v>108</v>
      </c>
      <c r="B19" s="21">
        <f>'Truss Chord'!B20</f>
        <v>0</v>
      </c>
    </row>
    <row r="20" spans="1:2" ht="15.75" thickBot="1">
      <c r="A20" s="65" t="s">
        <v>109</v>
      </c>
      <c r="B20" s="21">
        <f>'Truss Chord'!B21</f>
        <v>0</v>
      </c>
    </row>
    <row r="21" spans="1:2" ht="15.75" thickBot="1">
      <c r="A21" s="65" t="s">
        <v>110</v>
      </c>
      <c r="B21" s="21">
        <f>'Truss Chord'!B22</f>
        <v>0</v>
      </c>
    </row>
    <row r="23" spans="1:8" ht="18.75" thickBot="1">
      <c r="A23" s="59" t="s">
        <v>116</v>
      </c>
      <c r="B23" s="59" t="s">
        <v>117</v>
      </c>
      <c r="C23" s="59" t="s">
        <v>118</v>
      </c>
      <c r="D23" s="59" t="s">
        <v>119</v>
      </c>
      <c r="E23" s="59" t="s">
        <v>120</v>
      </c>
      <c r="F23" s="59" t="s">
        <v>121</v>
      </c>
      <c r="G23" s="59" t="s">
        <v>122</v>
      </c>
      <c r="H23" s="59" t="s">
        <v>123</v>
      </c>
    </row>
    <row r="24" spans="1:12" ht="18.75" thickBot="1">
      <c r="A24" s="71" t="e">
        <f>((E27+E28)/2)*(I7-B15)</f>
        <v>#DIV/0!</v>
      </c>
      <c r="B24" s="69" t="e">
        <f>((E30+E31)/2)*(B15-B16)</f>
        <v>#DIV/0!</v>
      </c>
      <c r="C24" s="69" t="e">
        <f>((E33+E34)/2)*(B16-B17)</f>
        <v>#DIV/0!</v>
      </c>
      <c r="D24" s="69" t="e">
        <f>((E36+E37)/2)*(B17-B18)</f>
        <v>#DIV/0!</v>
      </c>
      <c r="E24" s="69" t="e">
        <f>((E39+E40)/2)*(B18-B19)</f>
        <v>#DIV/0!</v>
      </c>
      <c r="F24" s="69" t="e">
        <f>((E42+E43)/2)*(B19-B20)</f>
        <v>#DIV/0!</v>
      </c>
      <c r="G24" s="69" t="e">
        <f>((E45+E46)/2)*(B20-B21)</f>
        <v>#DIV/0!</v>
      </c>
      <c r="H24" s="69" t="e">
        <f>((E48+E49)/2)*(B21)</f>
        <v>#DIV/0!</v>
      </c>
      <c r="L24" s="57" t="s">
        <v>114</v>
      </c>
    </row>
    <row r="25" spans="1:13" ht="15.75" thickBot="1">
      <c r="A25" s="94" t="s">
        <v>125</v>
      </c>
      <c r="B25" s="94"/>
      <c r="C25" s="94"/>
      <c r="D25" s="94"/>
      <c r="E25" s="94"/>
      <c r="F25" s="114"/>
      <c r="G25" s="112" t="e">
        <f>(IF(B24&lt;0,A24,IF(C24&lt;0,A24+B24,IF(D24&lt;0,A24+B24+C24,IF(E24&lt;0,A24+B24+C24+D24,IF(F24&lt;0,A24+B24+C24+D24+E24,IF(G24&lt;0,A24+B24+C24+D24+E24+F24,A24+B24+C24+D24+E24+F24+G24)))))))/12</f>
        <v>#DIV/0!</v>
      </c>
      <c r="H25" s="113"/>
      <c r="I25" s="63" t="s">
        <v>124</v>
      </c>
      <c r="L25" s="58" t="e">
        <f>'Truss Chord'!L26</f>
        <v>#DIV/0!</v>
      </c>
      <c r="M25" t="s">
        <v>115</v>
      </c>
    </row>
    <row r="27" spans="1:5" ht="15">
      <c r="A27" s="68"/>
      <c r="B27" s="95" t="s">
        <v>131</v>
      </c>
      <c r="C27" s="95"/>
      <c r="D27" s="95"/>
      <c r="E27" t="e">
        <f>D18</f>
        <v>#DIV/0!</v>
      </c>
    </row>
    <row r="28" spans="1:5" ht="15">
      <c r="A28" s="68"/>
      <c r="B28" s="95" t="s">
        <v>132</v>
      </c>
      <c r="C28" s="95"/>
      <c r="D28" s="95"/>
      <c r="E28" t="e">
        <f>E27-(M5*(I7-B15))</f>
        <v>#DIV/0!</v>
      </c>
    </row>
    <row r="29" spans="1:4" ht="15">
      <c r="A29" s="68"/>
      <c r="B29" s="68"/>
      <c r="C29" s="68"/>
      <c r="D29" s="68"/>
    </row>
    <row r="30" spans="2:5" ht="15">
      <c r="B30" s="95" t="s">
        <v>136</v>
      </c>
      <c r="C30" s="95"/>
      <c r="D30" s="95"/>
      <c r="E30" t="e">
        <f>E28-E10</f>
        <v>#DIV/0!</v>
      </c>
    </row>
    <row r="31" spans="2:5" ht="15">
      <c r="B31" s="95" t="s">
        <v>137</v>
      </c>
      <c r="C31" s="95"/>
      <c r="D31" s="95"/>
      <c r="E31" t="e">
        <f>E30-(M5*(B15-B16))</f>
        <v>#DIV/0!</v>
      </c>
    </row>
    <row r="33" spans="2:5" ht="15">
      <c r="B33" s="95" t="s">
        <v>138</v>
      </c>
      <c r="C33" s="95"/>
      <c r="D33" s="95"/>
      <c r="E33" t="e">
        <f>E31-F10</f>
        <v>#DIV/0!</v>
      </c>
    </row>
    <row r="34" spans="2:5" ht="15">
      <c r="B34" s="95" t="s">
        <v>139</v>
      </c>
      <c r="C34" s="95"/>
      <c r="D34" s="95"/>
      <c r="E34" t="e">
        <f>E33-(M5*(B16-B17))</f>
        <v>#DIV/0!</v>
      </c>
    </row>
    <row r="36" spans="2:5" ht="15">
      <c r="B36" s="95" t="s">
        <v>140</v>
      </c>
      <c r="C36" s="95"/>
      <c r="D36" s="95"/>
      <c r="E36" t="e">
        <f>E34-G10</f>
        <v>#DIV/0!</v>
      </c>
    </row>
    <row r="37" spans="2:5" ht="15">
      <c r="B37" s="95" t="s">
        <v>141</v>
      </c>
      <c r="C37" s="95"/>
      <c r="D37" s="95"/>
      <c r="E37" t="e">
        <f>E36-(M5*(B17-B18))</f>
        <v>#DIV/0!</v>
      </c>
    </row>
    <row r="39" spans="2:5" ht="15">
      <c r="B39" s="95" t="s">
        <v>142</v>
      </c>
      <c r="C39" s="95"/>
      <c r="D39" s="95"/>
      <c r="E39" t="e">
        <f>E37-H10</f>
        <v>#DIV/0!</v>
      </c>
    </row>
    <row r="40" spans="2:5" ht="15">
      <c r="B40" s="95" t="s">
        <v>143</v>
      </c>
      <c r="C40" s="95"/>
      <c r="D40" s="95"/>
      <c r="E40" t="e">
        <f>E39-(M5*(B18-B19))</f>
        <v>#DIV/0!</v>
      </c>
    </row>
    <row r="42" spans="2:5" ht="15">
      <c r="B42" s="95" t="s">
        <v>144</v>
      </c>
      <c r="C42" s="95"/>
      <c r="D42" s="95"/>
      <c r="E42" t="e">
        <f>E40-I10</f>
        <v>#DIV/0!</v>
      </c>
    </row>
    <row r="43" spans="2:5" ht="15">
      <c r="B43" s="95" t="s">
        <v>145</v>
      </c>
      <c r="C43" s="95"/>
      <c r="D43" s="95"/>
      <c r="E43" t="e">
        <f>E42-(M5*(B19-B20))</f>
        <v>#DIV/0!</v>
      </c>
    </row>
    <row r="45" spans="2:5" ht="15">
      <c r="B45" s="95" t="s">
        <v>146</v>
      </c>
      <c r="C45" s="95"/>
      <c r="D45" s="95"/>
      <c r="E45" t="e">
        <f>E43-J10</f>
        <v>#DIV/0!</v>
      </c>
    </row>
    <row r="46" spans="2:5" ht="15">
      <c r="B46" s="95" t="s">
        <v>147</v>
      </c>
      <c r="C46" s="95"/>
      <c r="D46" s="95"/>
      <c r="E46" t="e">
        <f>E45-(M5*(B20-B21))</f>
        <v>#DIV/0!</v>
      </c>
    </row>
    <row r="48" spans="2:5" ht="15">
      <c r="B48" s="95" t="s">
        <v>146</v>
      </c>
      <c r="C48" s="95"/>
      <c r="D48" s="95"/>
      <c r="E48" t="e">
        <f>E46-K10</f>
        <v>#DIV/0!</v>
      </c>
    </row>
    <row r="49" spans="2:5" ht="15">
      <c r="B49" s="95" t="s">
        <v>147</v>
      </c>
      <c r="C49" s="95"/>
      <c r="D49" s="95"/>
      <c r="E49" t="e">
        <f>-L25</f>
        <v>#DIV/0!</v>
      </c>
    </row>
  </sheetData>
  <sheetProtection password="D3CD" sheet="1" selectLockedCells="1"/>
  <mergeCells count="25">
    <mergeCell ref="B48:D48"/>
    <mergeCell ref="B49:D49"/>
    <mergeCell ref="B39:D39"/>
    <mergeCell ref="B42:D42"/>
    <mergeCell ref="B40:D40"/>
    <mergeCell ref="B43:D43"/>
    <mergeCell ref="B45:D45"/>
    <mergeCell ref="B33:D33"/>
    <mergeCell ref="B34:D34"/>
    <mergeCell ref="B36:D36"/>
    <mergeCell ref="B37:D37"/>
    <mergeCell ref="A25:F25"/>
    <mergeCell ref="B46:D46"/>
    <mergeCell ref="B28:D28"/>
    <mergeCell ref="B30:D30"/>
    <mergeCell ref="A1:O1"/>
    <mergeCell ref="B3:F3"/>
    <mergeCell ref="H3:K3"/>
    <mergeCell ref="D5:F5"/>
    <mergeCell ref="E7:H7"/>
    <mergeCell ref="B31:D31"/>
    <mergeCell ref="A11:B14"/>
    <mergeCell ref="G25:H25"/>
    <mergeCell ref="J5:L5"/>
    <mergeCell ref="B27:D27"/>
  </mergeCells>
  <printOptions/>
  <pageMargins left="0.7" right="0.4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Harper</dc:creator>
  <cp:keywords/>
  <dc:description/>
  <cp:lastModifiedBy>biajh</cp:lastModifiedBy>
  <cp:lastPrinted>2010-11-03T12:37:16Z</cp:lastPrinted>
  <dcterms:created xsi:type="dcterms:W3CDTF">2010-02-02T20:52:05Z</dcterms:created>
  <dcterms:modified xsi:type="dcterms:W3CDTF">2013-02-14T18:55:27Z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